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umakev\AppData\Local\Microsoft\Windows\INetCache\Content.Outlook\H4QK66JT\"/>
    </mc:Choice>
  </mc:AlternateContent>
  <bookViews>
    <workbookView xWindow="0" yWindow="0" windowWidth="28260" windowHeight="10290" tabRatio="500"/>
  </bookViews>
  <sheets>
    <sheet name="прил.1" sheetId="1" r:id="rId1"/>
    <sheet name="прил.2" sheetId="2" r:id="rId2"/>
    <sheet name="прил.3" sheetId="3" r:id="rId3"/>
    <sheet name="прил.4" sheetId="4" r:id="rId4"/>
    <sheet name="прил.5" sheetId="5" r:id="rId5"/>
  </sheets>
  <definedNames>
    <definedName name="Excel_BuiltIn_Print_Area" localSheetId="4">прил.5!$A$1:$L$54</definedName>
    <definedName name="_xlnm.Print_Area" localSheetId="0">прил.1!$A$1:$CQ$34</definedName>
    <definedName name="_xlnm.Print_Area" localSheetId="1">прил.2!$A$1:$AB$31</definedName>
    <definedName name="_xlnm.Print_Area" localSheetId="2">прил.3!$A$1:$AF$39</definedName>
    <definedName name="_xlnm.Print_Area" localSheetId="3">прил.4!$A$1:$Y$37</definedName>
    <definedName name="_xlnm.Print_Area" localSheetId="4">прил.5!$A$1:$L$54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4" i="4" l="1"/>
  <c r="O34" i="4"/>
  <c r="Z28" i="2"/>
  <c r="X28" i="2"/>
  <c r="X25" i="2"/>
  <c r="W28" i="2"/>
  <c r="W25" i="2"/>
  <c r="V28" i="2"/>
  <c r="V26" i="2"/>
  <c r="V24" i="2"/>
  <c r="V23" i="2"/>
  <c r="V22" i="2"/>
  <c r="V21" i="2"/>
  <c r="V18" i="2"/>
  <c r="V16" i="2"/>
  <c r="U28" i="2"/>
  <c r="U24" i="2"/>
  <c r="U23" i="2"/>
  <c r="U22" i="2"/>
  <c r="U14" i="2"/>
  <c r="CM29" i="1"/>
  <c r="CM30" i="1"/>
  <c r="CM31" i="1"/>
  <c r="BZ28" i="1"/>
  <c r="BX29" i="1"/>
  <c r="BX30" i="1"/>
  <c r="BX31" i="1"/>
  <c r="AF30" i="1" l="1"/>
  <c r="AE15" i="1"/>
  <c r="AE16" i="1"/>
  <c r="AE17" i="1"/>
  <c r="AE18" i="1"/>
  <c r="AE20" i="1"/>
  <c r="AE21" i="1"/>
  <c r="AE22" i="1"/>
  <c r="AE23" i="1"/>
  <c r="AF23" i="1" s="1"/>
  <c r="AE24" i="1"/>
  <c r="AF24" i="1" s="1"/>
  <c r="AE25" i="1"/>
  <c r="AF25" i="1" s="1"/>
  <c r="AE26" i="1"/>
  <c r="AF26" i="1" s="1"/>
  <c r="AE28" i="1"/>
  <c r="AE29" i="1"/>
  <c r="AF29" i="1" s="1"/>
  <c r="AE30" i="1"/>
  <c r="AE31" i="1"/>
  <c r="AF31" i="1" s="1"/>
  <c r="AE32" i="1"/>
  <c r="AF32" i="1" s="1"/>
  <c r="AE33" i="1"/>
  <c r="AF33" i="1" s="1"/>
  <c r="AE14" i="1"/>
  <c r="AF18" i="1"/>
  <c r="L25" i="2" l="1"/>
  <c r="K43" i="5" l="1"/>
  <c r="K44" i="5"/>
  <c r="L21" i="5" l="1"/>
  <c r="L22" i="5"/>
  <c r="L23" i="5"/>
  <c r="L25" i="5"/>
  <c r="L26" i="5"/>
  <c r="L27" i="5"/>
  <c r="L32" i="5"/>
  <c r="L33" i="5"/>
  <c r="L36" i="5"/>
  <c r="L37" i="5"/>
  <c r="L38" i="5"/>
  <c r="L39" i="5"/>
  <c r="L43" i="5"/>
  <c r="L44" i="5"/>
  <c r="K21" i="5"/>
  <c r="K22" i="5"/>
  <c r="K23" i="5"/>
  <c r="K25" i="5"/>
  <c r="K26" i="5"/>
  <c r="K27" i="5"/>
  <c r="K29" i="5"/>
  <c r="K31" i="5"/>
  <c r="K32" i="5"/>
  <c r="K33" i="5"/>
  <c r="K36" i="5"/>
  <c r="K37" i="5"/>
  <c r="K38" i="5"/>
  <c r="K39" i="5"/>
  <c r="G18" i="5"/>
  <c r="G17" i="5" s="1"/>
  <c r="E18" i="5" l="1"/>
  <c r="E17" i="5" s="1"/>
  <c r="C18" i="5"/>
  <c r="C17" i="5" s="1"/>
  <c r="K17" i="5" l="1"/>
  <c r="K18" i="5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17" i="4"/>
  <c r="F34" i="4"/>
  <c r="G34" i="4"/>
  <c r="J34" i="4"/>
  <c r="K34" i="4"/>
  <c r="N34" i="4"/>
  <c r="P34" i="4"/>
  <c r="R34" i="4"/>
  <c r="S34" i="4"/>
  <c r="T34" i="4"/>
  <c r="U34" i="4"/>
  <c r="V34" i="4"/>
  <c r="X17" i="3"/>
  <c r="X18" i="3"/>
  <c r="X19" i="3"/>
  <c r="X20" i="3"/>
  <c r="X22" i="3"/>
  <c r="X23" i="3"/>
  <c r="X24" i="3"/>
  <c r="X25" i="3"/>
  <c r="X26" i="3"/>
  <c r="X27" i="3"/>
  <c r="X28" i="3"/>
  <c r="X30" i="3"/>
  <c r="X31" i="3"/>
  <c r="X33" i="3"/>
  <c r="X16" i="3"/>
  <c r="W34" i="4" l="1"/>
  <c r="Y31" i="2"/>
  <c r="X30" i="2"/>
  <c r="X26" i="2"/>
  <c r="X24" i="2"/>
  <c r="X23" i="2"/>
  <c r="X22" i="2"/>
  <c r="X21" i="2"/>
  <c r="X20" i="2"/>
  <c r="X18" i="2"/>
  <c r="X17" i="2"/>
  <c r="X16" i="2"/>
  <c r="X15" i="2"/>
  <c r="X14" i="2"/>
  <c r="W30" i="2"/>
  <c r="W26" i="2"/>
  <c r="W24" i="2"/>
  <c r="AA24" i="2" s="1"/>
  <c r="W23" i="2"/>
  <c r="W22" i="2"/>
  <c r="W21" i="2"/>
  <c r="W20" i="2"/>
  <c r="W18" i="2"/>
  <c r="W17" i="2"/>
  <c r="W16" i="2"/>
  <c r="W15" i="2"/>
  <c r="W14" i="2"/>
  <c r="V25" i="2"/>
  <c r="V20" i="2"/>
  <c r="V17" i="2"/>
  <c r="V15" i="2"/>
  <c r="V14" i="2"/>
  <c r="U30" i="2"/>
  <c r="U26" i="2"/>
  <c r="U25" i="2"/>
  <c r="U21" i="2"/>
  <c r="U20" i="2"/>
  <c r="U18" i="2"/>
  <c r="U17" i="2"/>
  <c r="U16" i="2"/>
  <c r="U15" i="2"/>
  <c r="T30" i="2"/>
  <c r="T23" i="2"/>
  <c r="T18" i="2"/>
  <c r="T24" i="2"/>
  <c r="T25" i="2"/>
  <c r="T26" i="2"/>
  <c r="S31" i="2"/>
  <c r="P31" i="2"/>
  <c r="I25" i="2"/>
  <c r="I23" i="2"/>
  <c r="I22" i="2"/>
  <c r="I21" i="2"/>
  <c r="I16" i="2"/>
  <c r="J31" i="2"/>
  <c r="I17" i="2"/>
  <c r="I18" i="2"/>
  <c r="I20" i="2"/>
  <c r="I24" i="2"/>
  <c r="I26" i="2"/>
  <c r="I28" i="2"/>
  <c r="I30" i="2"/>
  <c r="I14" i="2"/>
  <c r="H18" i="2"/>
  <c r="H30" i="2"/>
  <c r="G30" i="2"/>
  <c r="G28" i="2"/>
  <c r="G26" i="2"/>
  <c r="G25" i="2"/>
  <c r="G24" i="2"/>
  <c r="G23" i="2"/>
  <c r="G22" i="2"/>
  <c r="G21" i="2"/>
  <c r="G20" i="2"/>
  <c r="G18" i="2"/>
  <c r="G17" i="2"/>
  <c r="G16" i="2"/>
  <c r="G15" i="2"/>
  <c r="G14" i="2"/>
  <c r="BU34" i="1"/>
  <c r="BV34" i="1"/>
  <c r="BW34" i="1"/>
  <c r="BY34" i="1"/>
  <c r="BM34" i="1"/>
  <c r="AA17" i="2" l="1"/>
  <c r="AA15" i="2"/>
  <c r="AA16" i="2"/>
  <c r="AB30" i="2"/>
  <c r="AA21" i="2"/>
  <c r="AA26" i="2"/>
  <c r="AA30" i="2"/>
  <c r="AA18" i="2"/>
  <c r="AA20" i="2"/>
  <c r="AA14" i="2"/>
  <c r="AB25" i="2"/>
  <c r="AB18" i="2"/>
  <c r="I15" i="2"/>
  <c r="I31" i="2" s="1"/>
  <c r="Y34" i="1" l="1"/>
  <c r="Z34" i="1"/>
  <c r="AA34" i="1"/>
  <c r="AC34" i="1"/>
  <c r="AD34" i="1"/>
  <c r="Q34" i="1"/>
  <c r="K34" i="1"/>
  <c r="N34" i="1"/>
  <c r="AF28" i="1"/>
  <c r="AF22" i="1"/>
  <c r="AF21" i="1"/>
  <c r="AF20" i="1"/>
  <c r="AF17" i="1"/>
  <c r="AF16" i="1"/>
  <c r="AF15" i="1"/>
  <c r="AF14" i="1"/>
  <c r="T21" i="2" l="1"/>
  <c r="T20" i="2"/>
  <c r="T22" i="2"/>
  <c r="T28" i="2"/>
  <c r="AB28" i="2" s="1"/>
  <c r="T16" i="2"/>
  <c r="T15" i="2"/>
  <c r="T17" i="2"/>
  <c r="T14" i="2"/>
  <c r="AB34" i="1"/>
  <c r="AF34" i="1"/>
  <c r="C33" i="4"/>
  <c r="C21" i="4"/>
  <c r="Z33" i="3"/>
  <c r="Z30" i="3"/>
  <c r="AE34" i="1" l="1"/>
  <c r="C18" i="2"/>
  <c r="H34" i="1"/>
  <c r="BN34" i="1"/>
  <c r="BO34" i="1"/>
  <c r="BQ34" i="1"/>
  <c r="BR34" i="1"/>
  <c r="M34" i="1"/>
  <c r="X23" i="1"/>
  <c r="X24" i="1"/>
  <c r="X25" i="1"/>
  <c r="X26" i="1"/>
  <c r="X29" i="1"/>
  <c r="X30" i="1"/>
  <c r="X31" i="1"/>
  <c r="X33" i="1"/>
  <c r="X20" i="1"/>
  <c r="X16" i="1"/>
  <c r="X17" i="1"/>
  <c r="X15" i="1"/>
  <c r="X14" i="1"/>
  <c r="P14" i="1"/>
  <c r="W23" i="1" l="1"/>
  <c r="W25" i="1"/>
  <c r="W26" i="1"/>
  <c r="W16" i="1"/>
  <c r="W30" i="1"/>
  <c r="W15" i="1"/>
  <c r="W17" i="1"/>
  <c r="W24" i="1"/>
  <c r="W20" i="1"/>
  <c r="W33" i="1"/>
  <c r="W29" i="1"/>
  <c r="W31" i="1"/>
  <c r="J29" i="5"/>
  <c r="BS34" i="1"/>
  <c r="BT34" i="1"/>
  <c r="L30" i="2"/>
  <c r="E33" i="4" s="1"/>
  <c r="M30" i="2"/>
  <c r="BP25" i="1"/>
  <c r="BP34" i="1" s="1"/>
  <c r="Z26" i="2"/>
  <c r="AB26" i="2" s="1"/>
  <c r="Z24" i="2"/>
  <c r="AB24" i="2" s="1"/>
  <c r="Z23" i="2"/>
  <c r="AB23" i="2" s="1"/>
  <c r="Z22" i="2"/>
  <c r="AB22" i="2" s="1"/>
  <c r="Z21" i="2"/>
  <c r="AB21" i="2" s="1"/>
  <c r="Z20" i="2"/>
  <c r="AB20" i="2" s="1"/>
  <c r="Z17" i="2"/>
  <c r="AB17" i="2" s="1"/>
  <c r="Z16" i="2"/>
  <c r="Z15" i="2"/>
  <c r="AB15" i="2" s="1"/>
  <c r="Z14" i="2"/>
  <c r="AB14" i="2" s="1"/>
  <c r="J18" i="5" l="1"/>
  <c r="A17" i="2"/>
  <c r="A19" i="2"/>
  <c r="A7" i="5"/>
  <c r="P40" i="4"/>
  <c r="X33" i="4"/>
  <c r="Q33" i="4"/>
  <c r="M33" i="4"/>
  <c r="I33" i="4"/>
  <c r="X31" i="4"/>
  <c r="C31" i="4"/>
  <c r="B31" i="4"/>
  <c r="A31" i="4"/>
  <c r="X28" i="4"/>
  <c r="X27" i="4"/>
  <c r="X26" i="4"/>
  <c r="X25" i="4"/>
  <c r="X24" i="4"/>
  <c r="X23" i="4"/>
  <c r="A22" i="4"/>
  <c r="X21" i="4"/>
  <c r="Q21" i="4"/>
  <c r="M21" i="4"/>
  <c r="I21" i="4"/>
  <c r="E21" i="4"/>
  <c r="X20" i="4"/>
  <c r="C20" i="4"/>
  <c r="A20" i="4"/>
  <c r="X19" i="4"/>
  <c r="C19" i="4"/>
  <c r="A19" i="4"/>
  <c r="X18" i="4"/>
  <c r="C18" i="4"/>
  <c r="A18" i="4"/>
  <c r="X17" i="4"/>
  <c r="C17" i="4"/>
  <c r="A17" i="4"/>
  <c r="B16" i="4"/>
  <c r="A16" i="4"/>
  <c r="A7" i="4"/>
  <c r="A31" i="3"/>
  <c r="AA30" i="3"/>
  <c r="C30" i="3"/>
  <c r="B30" i="3"/>
  <c r="A30" i="3"/>
  <c r="B29" i="3"/>
  <c r="A29" i="3"/>
  <c r="Z28" i="3"/>
  <c r="C28" i="3"/>
  <c r="B28" i="3"/>
  <c r="A28" i="3"/>
  <c r="Z27" i="3"/>
  <c r="C27" i="3"/>
  <c r="B27" i="3"/>
  <c r="A27" i="3"/>
  <c r="Z26" i="3"/>
  <c r="F26" i="3" s="1"/>
  <c r="C26" i="3"/>
  <c r="B26" i="3"/>
  <c r="A26" i="3"/>
  <c r="Z25" i="3"/>
  <c r="F25" i="3" s="1"/>
  <c r="C25" i="3"/>
  <c r="B25" i="3"/>
  <c r="A25" i="3"/>
  <c r="Z24" i="3"/>
  <c r="C24" i="3"/>
  <c r="B24" i="3"/>
  <c r="A24" i="3"/>
  <c r="Z23" i="3"/>
  <c r="C23" i="3"/>
  <c r="B23" i="3"/>
  <c r="A23" i="3"/>
  <c r="Z22" i="3"/>
  <c r="F22" i="3" s="1"/>
  <c r="C22" i="3"/>
  <c r="B22" i="3"/>
  <c r="A22" i="3"/>
  <c r="A21" i="3"/>
  <c r="Z20" i="3"/>
  <c r="Z19" i="3"/>
  <c r="F19" i="3" s="1"/>
  <c r="C19" i="3"/>
  <c r="A19" i="3"/>
  <c r="Z18" i="3"/>
  <c r="C18" i="3"/>
  <c r="A18" i="3"/>
  <c r="Z17" i="3"/>
  <c r="C17" i="3"/>
  <c r="A17" i="3"/>
  <c r="Z16" i="3"/>
  <c r="C16" i="3"/>
  <c r="A16" i="3"/>
  <c r="A15" i="3"/>
  <c r="A7" i="3"/>
  <c r="B29" i="2"/>
  <c r="B32" i="4" s="1"/>
  <c r="A29" i="2"/>
  <c r="A32" i="4" s="1"/>
  <c r="M28" i="2"/>
  <c r="L28" i="2" s="1"/>
  <c r="E31" i="4" s="1"/>
  <c r="H28" i="2"/>
  <c r="F28" i="2"/>
  <c r="D28" i="2"/>
  <c r="C28" i="2"/>
  <c r="B28" i="2"/>
  <c r="A28" i="2"/>
  <c r="B27" i="2"/>
  <c r="B30" i="4" s="1"/>
  <c r="A27" i="2"/>
  <c r="A30" i="4" s="1"/>
  <c r="Q29" i="4"/>
  <c r="Y29" i="4" s="1"/>
  <c r="L29" i="4"/>
  <c r="L34" i="4" s="1"/>
  <c r="L40" i="4" s="1"/>
  <c r="H29" i="4"/>
  <c r="M26" i="2"/>
  <c r="L26" i="2" s="1"/>
  <c r="E29" i="4" s="1"/>
  <c r="H26" i="2"/>
  <c r="F26" i="2"/>
  <c r="D26" i="2"/>
  <c r="C26" i="2"/>
  <c r="C29" i="4" s="1"/>
  <c r="B26" i="2"/>
  <c r="B29" i="4" s="1"/>
  <c r="A26" i="2"/>
  <c r="A29" i="4" s="1"/>
  <c r="M28" i="4"/>
  <c r="I28" i="4"/>
  <c r="E28" i="4"/>
  <c r="F25" i="2"/>
  <c r="D25" i="2"/>
  <c r="C25" i="2"/>
  <c r="C28" i="4" s="1"/>
  <c r="B25" i="2"/>
  <c r="B28" i="4" s="1"/>
  <c r="A25" i="2"/>
  <c r="A28" i="4" s="1"/>
  <c r="Q27" i="4"/>
  <c r="I27" i="4"/>
  <c r="L24" i="2"/>
  <c r="E27" i="4" s="1"/>
  <c r="F24" i="2"/>
  <c r="D24" i="2"/>
  <c r="C24" i="2"/>
  <c r="C27" i="4" s="1"/>
  <c r="B24" i="2"/>
  <c r="B27" i="4" s="1"/>
  <c r="A24" i="2"/>
  <c r="A27" i="4" s="1"/>
  <c r="Q26" i="4"/>
  <c r="M23" i="2"/>
  <c r="L23" i="2" s="1"/>
  <c r="E26" i="4" s="1"/>
  <c r="F23" i="2"/>
  <c r="D23" i="2"/>
  <c r="C23" i="2"/>
  <c r="C26" i="4" s="1"/>
  <c r="B23" i="2"/>
  <c r="B26" i="4" s="1"/>
  <c r="A23" i="2"/>
  <c r="A26" i="4" s="1"/>
  <c r="Q25" i="4"/>
  <c r="M22" i="2"/>
  <c r="L22" i="2" s="1"/>
  <c r="E25" i="4" s="1"/>
  <c r="F22" i="2"/>
  <c r="D22" i="2"/>
  <c r="C22" i="2"/>
  <c r="C25" i="4" s="1"/>
  <c r="B22" i="2"/>
  <c r="B25" i="4" s="1"/>
  <c r="A22" i="2"/>
  <c r="A25" i="4" s="1"/>
  <c r="Q24" i="4"/>
  <c r="M24" i="4"/>
  <c r="M21" i="2"/>
  <c r="L21" i="2" s="1"/>
  <c r="E24" i="4" s="1"/>
  <c r="D21" i="2"/>
  <c r="C21" i="2"/>
  <c r="C24" i="4" s="1"/>
  <c r="B21" i="2"/>
  <c r="B24" i="4" s="1"/>
  <c r="A21" i="2"/>
  <c r="A24" i="4" s="1"/>
  <c r="Q23" i="4"/>
  <c r="M23" i="4"/>
  <c r="M20" i="2"/>
  <c r="L20" i="2" s="1"/>
  <c r="E23" i="4" s="1"/>
  <c r="D20" i="2"/>
  <c r="C20" i="2"/>
  <c r="C23" i="4" s="1"/>
  <c r="B20" i="2"/>
  <c r="B23" i="4" s="1"/>
  <c r="A20" i="2"/>
  <c r="A23" i="4" s="1"/>
  <c r="Q20" i="4"/>
  <c r="M20" i="4"/>
  <c r="M17" i="2"/>
  <c r="L17" i="2" s="1"/>
  <c r="E20" i="4" s="1"/>
  <c r="H17" i="2"/>
  <c r="F17" i="2"/>
  <c r="D17" i="2"/>
  <c r="C17" i="2"/>
  <c r="Q19" i="4"/>
  <c r="M16" i="2"/>
  <c r="L16" i="2" s="1"/>
  <c r="E19" i="4" s="1"/>
  <c r="H16" i="2"/>
  <c r="F16" i="2"/>
  <c r="D16" i="2"/>
  <c r="C16" i="2"/>
  <c r="A16" i="2"/>
  <c r="Q18" i="4"/>
  <c r="M15" i="2"/>
  <c r="L15" i="2" s="1"/>
  <c r="E18" i="4" s="1"/>
  <c r="H15" i="2"/>
  <c r="F15" i="2"/>
  <c r="D15" i="2"/>
  <c r="C15" i="2"/>
  <c r="A15" i="2"/>
  <c r="M14" i="2"/>
  <c r="H14" i="2"/>
  <c r="F14" i="2"/>
  <c r="D14" i="2"/>
  <c r="C14" i="2"/>
  <c r="A14" i="2"/>
  <c r="A13" i="2"/>
  <c r="E5" i="2"/>
  <c r="V34" i="1"/>
  <c r="U34" i="1"/>
  <c r="D31" i="5" s="1"/>
  <c r="L31" i="5" s="1"/>
  <c r="S34" i="1"/>
  <c r="R34" i="1"/>
  <c r="T28" i="1"/>
  <c r="P28" i="1"/>
  <c r="P26" i="1"/>
  <c r="P25" i="1"/>
  <c r="H25" i="2"/>
  <c r="H24" i="2"/>
  <c r="P23" i="1"/>
  <c r="H23" i="2"/>
  <c r="M25" i="4"/>
  <c r="T22" i="1"/>
  <c r="P22" i="1"/>
  <c r="H22" i="2"/>
  <c r="T21" i="1"/>
  <c r="H21" i="2"/>
  <c r="T20" i="1"/>
  <c r="P20" i="1"/>
  <c r="H20" i="2"/>
  <c r="T17" i="1"/>
  <c r="P17" i="1"/>
  <c r="T16" i="1"/>
  <c r="P16" i="1"/>
  <c r="T15" i="1"/>
  <c r="P15" i="1"/>
  <c r="W14" i="1"/>
  <c r="T14" i="1"/>
  <c r="AA23" i="2" l="1"/>
  <c r="Y21" i="4"/>
  <c r="M19" i="4"/>
  <c r="AB16" i="2"/>
  <c r="Y33" i="4"/>
  <c r="X29" i="4"/>
  <c r="X34" i="4" s="1"/>
  <c r="X40" i="4" s="1"/>
  <c r="H34" i="4"/>
  <c r="H40" i="4" s="1"/>
  <c r="P34" i="1"/>
  <c r="H31" i="2"/>
  <c r="T34" i="1"/>
  <c r="J17" i="5"/>
  <c r="F23" i="3"/>
  <c r="F27" i="3"/>
  <c r="O34" i="1"/>
  <c r="Z31" i="2"/>
  <c r="M31" i="2"/>
  <c r="Q31" i="4"/>
  <c r="I20" i="4"/>
  <c r="Y20" i="4" s="1"/>
  <c r="D29" i="5"/>
  <c r="L29" i="5" s="1"/>
  <c r="D30" i="5"/>
  <c r="L30" i="5" s="1"/>
  <c r="G31" i="2"/>
  <c r="M17" i="4"/>
  <c r="I26" i="4"/>
  <c r="L14" i="2"/>
  <c r="Q17" i="4"/>
  <c r="F24" i="3"/>
  <c r="F28" i="3"/>
  <c r="AA22" i="2" l="1"/>
  <c r="U31" i="2"/>
  <c r="CM34" i="1"/>
  <c r="E17" i="4"/>
  <c r="E34" i="4" s="1"/>
  <c r="L31" i="2"/>
  <c r="I18" i="4"/>
  <c r="I23" i="4"/>
  <c r="Y23" i="4" s="1"/>
  <c r="H18" i="5"/>
  <c r="H17" i="5" l="1"/>
  <c r="E40" i="4"/>
  <c r="I17" i="4"/>
  <c r="M18" i="4"/>
  <c r="I19" i="4"/>
  <c r="Y19" i="4" s="1"/>
  <c r="Q28" i="4"/>
  <c r="X31" i="2"/>
  <c r="Y18" i="4" l="1"/>
  <c r="Y17" i="4"/>
  <c r="Q34" i="4"/>
  <c r="Q40" i="4" s="1"/>
  <c r="Y28" i="4"/>
  <c r="X21" i="1" l="1"/>
  <c r="W21" i="1" l="1"/>
  <c r="I24" i="4" l="1"/>
  <c r="X22" i="1"/>
  <c r="Y24" i="4" l="1"/>
  <c r="W22" i="1"/>
  <c r="I25" i="4" l="1"/>
  <c r="Y25" i="4" l="1"/>
  <c r="M26" i="4" l="1"/>
  <c r="Y26" i="4" l="1"/>
  <c r="M27" i="4" l="1"/>
  <c r="Y27" i="4" l="1"/>
  <c r="X28" i="1"/>
  <c r="W28" i="1" l="1"/>
  <c r="X34" i="1"/>
  <c r="W34" i="1" l="1"/>
  <c r="I31" i="4"/>
  <c r="T31" i="2"/>
  <c r="I34" i="4" l="1"/>
  <c r="I40" i="4" s="1"/>
  <c r="D18" i="5"/>
  <c r="D17" i="5" l="1"/>
  <c r="M31" i="4" l="1"/>
  <c r="V31" i="2"/>
  <c r="M34" i="4" l="1"/>
  <c r="M40" i="4" s="1"/>
  <c r="Y31" i="4"/>
  <c r="Y34" i="4" s="1"/>
  <c r="AB31" i="2"/>
  <c r="F18" i="5"/>
  <c r="L18" i="5" l="1"/>
  <c r="R31" i="2"/>
  <c r="F17" i="5"/>
  <c r="L17" i="5" s="1"/>
  <c r="Y40" i="4" l="1"/>
  <c r="AA25" i="2" l="1"/>
  <c r="AA28" i="2" l="1"/>
  <c r="AA31" i="2" s="1"/>
  <c r="W31" i="2"/>
  <c r="BX34" i="1" l="1"/>
  <c r="BZ34" i="1"/>
</calcChain>
</file>

<file path=xl/sharedStrings.xml><?xml version="1.0" encoding="utf-8"?>
<sst xmlns="http://schemas.openxmlformats.org/spreadsheetml/2006/main" count="452" uniqueCount="199">
  <si>
    <t>Приложение  № 1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</si>
  <si>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</si>
  <si>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</si>
  <si>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ООО «Энергосбыт Запорожье»</t>
  </si>
  <si>
    <t>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</si>
  <si>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</si>
  <si>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</si>
  <si>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</si>
  <si>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</si>
  <si>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</si>
  <si>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</si>
  <si>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</si>
  <si>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Финансирование капитальных вложений в прогнозных ценах соответствующих лет, млн. рублей (с НДС)</t>
  </si>
  <si>
    <t>План</t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</si>
  <si>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>2024 года</t>
    </r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</si>
  <si>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2025 года </t>
    </r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</si>
  <si>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2026 года </t>
    </r>
  </si>
  <si>
    <t>Итого
(план)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</si>
  <si>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</si>
  <si>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</si>
  <si>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</si>
  <si>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</si>
  <si>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 xml:space="preserve">План 
На 01.01.2024 года 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</si>
  <si>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</si>
  <si>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</si>
  <si>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</si>
  <si>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(тарифам), в т.ч.</t>
  </si>
  <si>
    <t>амортизация</t>
  </si>
  <si>
    <t>прибыль,полученная от реализации продукции и оказанных услуг по регулируемым ценам (тарифам)</t>
  </si>
  <si>
    <t>возврат налога на добавленную стоимость</t>
  </si>
  <si>
    <t>иных источников финансирования</t>
  </si>
  <si>
    <t>1.</t>
  </si>
  <si>
    <t xml:space="preserve">Приобретение имущества общего и специального назначения </t>
  </si>
  <si>
    <t>1.1.</t>
  </si>
  <si>
    <t>N_O08</t>
  </si>
  <si>
    <t>1.2.</t>
  </si>
  <si>
    <t>Микроавтобус ГАЗ</t>
  </si>
  <si>
    <t>N_O09</t>
  </si>
  <si>
    <t>1.3.</t>
  </si>
  <si>
    <t>Мобильный офис</t>
  </si>
  <si>
    <t>N_O10</t>
  </si>
  <si>
    <t>1.4.</t>
  </si>
  <si>
    <t>Модульные быстровозводимые здания</t>
  </si>
  <si>
    <t>N_O11</t>
  </si>
  <si>
    <t>2.</t>
  </si>
  <si>
    <t>2.1.</t>
  </si>
  <si>
    <t>ИБП</t>
  </si>
  <si>
    <t>N_O02</t>
  </si>
  <si>
    <t>2.2.</t>
  </si>
  <si>
    <t>Сервер</t>
  </si>
  <si>
    <t>N_O03</t>
  </si>
  <si>
    <t>2.3.</t>
  </si>
  <si>
    <t>СХД</t>
  </si>
  <si>
    <t>N_O04</t>
  </si>
  <si>
    <t>2.4.</t>
  </si>
  <si>
    <t>Оргтехника</t>
  </si>
  <si>
    <t>N_O05</t>
  </si>
  <si>
    <t>2.5.</t>
  </si>
  <si>
    <t>Сетевые устройства и связь</t>
  </si>
  <si>
    <t>N_O06</t>
  </si>
  <si>
    <t>2.6.</t>
  </si>
  <si>
    <t>ЦОД</t>
  </si>
  <si>
    <t>N_O07</t>
  </si>
  <si>
    <t>3.</t>
  </si>
  <si>
    <t>Оснащение интеллектуальной системой учета</t>
  </si>
  <si>
    <t>3.1.</t>
  </si>
  <si>
    <t xml:space="preserve">Оборудование многоквартирных жилых домов интеллектуальной системой учета </t>
  </si>
  <si>
    <t>N_O01</t>
  </si>
  <si>
    <t>4.</t>
  </si>
  <si>
    <t>Иные проекты</t>
  </si>
  <si>
    <t>ИТОГО</t>
  </si>
  <si>
    <t>Приложение  № 2</t>
  </si>
  <si>
    <t>Раздел 2. План освоения капитальных вложений по инвестиционным проектам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</si>
  <si>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</si>
  <si>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</si>
  <si>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Год окончания реализации инвестиционного проекта</t>
  </si>
  <si>
    <r>
      <rPr>
        <sz val="12"/>
        <rFont val="Times New Roman"/>
        <family val="1"/>
        <charset val="204"/>
      </rP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</si>
  <si>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млн. рублей (без НДС)</t>
  </si>
  <si>
    <t>Остаток освоения капитальных вложений, 
млн. рублей (без НДС)</t>
  </si>
  <si>
    <t>Освоение капитальных вложений в прогнозных  ценах соответствующих лет,млн.рублей (без НДС)</t>
  </si>
  <si>
    <t>План 
На 01.01.2024</t>
  </si>
  <si>
    <t>2024 год</t>
  </si>
  <si>
    <t>2025 год</t>
  </si>
  <si>
    <t>2026 год</t>
  </si>
  <si>
    <t>Всего, в т.ч.: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</si>
  <si>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</si>
  <si>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</si>
  <si>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</si>
  <si>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</si>
  <si>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Приложение  № 3</t>
  </si>
  <si>
    <t>Плановые показатели реализации инвестиционной программы</t>
  </si>
  <si>
    <t>Раздел 2. 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</si>
  <si>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</si>
  <si>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Итого</t>
  </si>
  <si>
    <t>Утвержденный 
план</t>
  </si>
  <si>
    <t>шт.</t>
  </si>
  <si>
    <t>Другое</t>
  </si>
  <si>
    <t>Иные разделы, отражающие специфику деятельности общества всего, в т.ч.:</t>
  </si>
  <si>
    <t>Приложение  № 4</t>
  </si>
  <si>
    <t>Раздел 3 План принятия основных средств и нематериальных активов к бухгалтерскому учету</t>
  </si>
  <si>
    <t>Первоначальная стоимость принимаемых к учету основных средств и нематериальных активов, млн. рублей (без НДС)</t>
  </si>
  <si>
    <t>Принятие основных средств и нематериальных активов к бухгалтерскому учету</t>
  </si>
  <si>
    <t>нематериальные активы</t>
  </si>
  <si>
    <t>основные 
средства</t>
  </si>
  <si>
    <t>млн рублей (без НДС)</t>
  </si>
  <si>
    <t>Итого:</t>
  </si>
  <si>
    <t>Приложение  № 5</t>
  </si>
  <si>
    <r>
      <rPr>
        <b/>
        <sz val="12"/>
        <rFont val="Times New Roman"/>
        <family val="1"/>
        <charset val="204"/>
      </rP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</si>
  <si>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t>_______                               ЗАПОРОЖСКАЯ ОБЛАСТЬ________________________</t>
  </si>
  <si>
    <t>наименование субъекта Российской Федерации</t>
  </si>
  <si>
    <t>млн рублей</t>
  </si>
  <si>
    <t>№ п/п</t>
  </si>
  <si>
    <t>Показатель</t>
  </si>
  <si>
    <t xml:space="preserve">Итого 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</si>
  <si>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</si>
  <si>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</si>
  <si>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числе:</t>
  </si>
  <si>
    <t>1.1</t>
  </si>
  <si>
    <t>Прибыль,направляемая на инвестиции, в том числе:</t>
  </si>
  <si>
    <t>1.1.1</t>
  </si>
  <si>
    <t>полученная от реализации продукции и оказанных услуг по регулируемым ценам (тарифам)</t>
  </si>
  <si>
    <t>1.1.2</t>
  </si>
  <si>
    <t>прибыль от продажи электрической энергии (мощности) по нерегулируемым ценам всего, в том числе</t>
  </si>
  <si>
    <t>1.1.3</t>
  </si>
  <si>
    <t xml:space="preserve">прочая </t>
  </si>
  <si>
    <t>1.2</t>
  </si>
  <si>
    <t>Амортизация основных средств всего, в том числе:</t>
  </si>
  <si>
    <t>1.2.1</t>
  </si>
  <si>
    <t>текущая амортизация, учтенная в ценах (тарифах), всего, в том числе:</t>
  </si>
  <si>
    <t>1.2.1.1</t>
  </si>
  <si>
    <t>реализация электрической энергии и мощности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</si>
  <si>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</si>
  <si>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</si>
  <si>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</si>
  <si>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</si>
  <si>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</si>
  <si>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Реализация электрической энергии и мощности</t>
  </si>
  <si>
    <t>1.3</t>
  </si>
  <si>
    <t>Возврат налога на добавленную стоимость</t>
  </si>
  <si>
    <t>1.4</t>
  </si>
  <si>
    <t xml:space="preserve">Прочие собственные средства всего, в том числе: </t>
  </si>
  <si>
    <t>1.4.1</t>
  </si>
  <si>
    <t>средства от эмиссии акций</t>
  </si>
  <si>
    <t>1.4.2</t>
  </si>
  <si>
    <t>остаток собственных средств на начало года</t>
  </si>
  <si>
    <t>II</t>
  </si>
  <si>
    <t>Привлеченные средства,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</si>
  <si>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</si>
  <si>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</si>
  <si>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</si>
  <si>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</si>
  <si>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</si>
  <si>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</si>
  <si>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</si>
  <si>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</si>
  <si>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</si>
  <si>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</si>
  <si>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</si>
  <si>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</si>
  <si>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</si>
  <si>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</si>
  <si>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</si>
  <si>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</si>
  <si>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</si>
  <si>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</si>
  <si>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</si>
  <si>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</si>
  <si>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</si>
  <si>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</si>
  <si>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 xml:space="preserve">Приобретение IT-оборудования </t>
  </si>
  <si>
    <t>2027 год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</si>
  <si>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2027 года </t>
    </r>
  </si>
  <si>
    <t>Легковой автомобиль</t>
  </si>
  <si>
    <t>O_O01</t>
  </si>
  <si>
    <t>1.5.</t>
  </si>
  <si>
    <t>Рекламное оформление ЦОК</t>
  </si>
  <si>
    <t>O_O02</t>
  </si>
  <si>
    <t>2.7.</t>
  </si>
  <si>
    <t>Информационная безопасность</t>
  </si>
  <si>
    <t>O_O03</t>
  </si>
  <si>
    <t>Приобретение дизельного генератора</t>
  </si>
  <si>
    <t>4.1.</t>
  </si>
  <si>
    <t>Идентификатор инвестиционного проекта</t>
  </si>
  <si>
    <t>Скорректированный план</t>
  </si>
  <si>
    <t>Ввод объектов инвестиционной деятельности(мощностей) в эксплуатацию</t>
  </si>
  <si>
    <t>Скорректированный  план</t>
  </si>
  <si>
    <t>4</t>
  </si>
  <si>
    <t>5</t>
  </si>
  <si>
    <t>6</t>
  </si>
  <si>
    <t>7</t>
  </si>
  <si>
    <t>8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</si>
  <si>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>2024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</si>
  <si>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2025 года 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</si>
  <si>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2026 года </t>
    </r>
  </si>
  <si>
    <t>Итого cкорректированный
(план)</t>
  </si>
  <si>
    <t xml:space="preserve">Скорректированный план  
2027 года </t>
  </si>
  <si>
    <t>Скорректированный план 
На 01.01.2024</t>
  </si>
  <si>
    <t>Скорректированный 
план</t>
  </si>
  <si>
    <t xml:space="preserve">Скорректированный 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</si>
</sst>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_р_._-;\-* #,##0.00_р_._-;_-* \-??_р_._-;_-@_-"/>
    <numFmt numFmtId="165" formatCode="#,##0_ ;\-#,##0\ "/>
    <numFmt numFmtId="166" formatCode="_-* #,##0.00\ _р_._-;\-* #,##0.00\ _р_._-;_-* \-??\ _р_._-;_-@_-"/>
    <numFmt numFmtId="167" formatCode="0.00000"/>
    <numFmt numFmtId="168" formatCode="0.000"/>
    <numFmt numFmtId="169" formatCode="0.0000"/>
    <numFmt numFmtId="170" formatCode="0.0"/>
    <numFmt numFmtId="171" formatCode="#,##0.0"/>
    <numFmt numFmtId="172" formatCode="mm/yy"/>
    <numFmt numFmtId="173" formatCode="_-* #,##0.0\ _₽_-;\-* #,##0.0\ _₽_-;_-* \-?\ _₽_-;_-@_-"/>
    <numFmt numFmtId="174" formatCode="_-* #,##0.00\ _₽_-;\-* #,##0.00\ _₽_-;_-* \-??\ _₽_-;_-@_-"/>
    <numFmt numFmtId="175" formatCode="#,##0.0000"/>
    <numFmt numFmtId="176" formatCode="_-* #,##0.000\ _₽_-;\-* #,##0.000\ _₽_-;_-* \-???\ _₽_-;_-@_-"/>
  </numFmts>
  <fonts count="47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1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1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1"/>
    </font>
    <font>
      <sz val="12"/>
      <name val="Times New Roman CYR"/>
      <charset val="1"/>
    </font>
    <font>
      <sz val="10"/>
      <name val="Times New Roman Cyr"/>
      <charset val="204"/>
    </font>
    <font>
      <b/>
      <sz val="11"/>
      <color rgb="FFFF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0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81D41A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71">
    <xf numFmtId="0" fontId="0" fillId="0" borderId="0"/>
    <xf numFmtId="166" fontId="46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4" fillId="7" borderId="1" applyProtection="0"/>
    <xf numFmtId="0" fontId="5" fillId="20" borderId="2" applyProtection="0"/>
    <xf numFmtId="0" fontId="6" fillId="20" borderId="1" applyProtection="0"/>
    <xf numFmtId="0" fontId="7" fillId="0" borderId="3" applyProtection="0"/>
    <xf numFmtId="0" fontId="8" fillId="0" borderId="4" applyProtection="0"/>
    <xf numFmtId="0" fontId="9" fillId="0" borderId="5" applyProtection="0"/>
    <xf numFmtId="0" fontId="9" fillId="0" borderId="0" applyBorder="0" applyProtection="0"/>
    <xf numFmtId="0" fontId="10" fillId="0" borderId="6" applyProtection="0"/>
    <xf numFmtId="0" fontId="11" fillId="21" borderId="7" applyProtection="0"/>
    <xf numFmtId="0" fontId="12" fillId="0" borderId="0" applyBorder="0" applyProtection="0"/>
    <xf numFmtId="0" fontId="13" fillId="22" borderId="0" applyBorder="0" applyProtection="0"/>
    <xf numFmtId="0" fontId="1" fillId="0" borderId="0"/>
    <xf numFmtId="0" fontId="14" fillId="0" borderId="0"/>
    <xf numFmtId="0" fontId="15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5" fillId="0" borderId="0"/>
    <xf numFmtId="0" fontId="18" fillId="3" borderId="0" applyBorder="0" applyProtection="0"/>
    <xf numFmtId="0" fontId="19" fillId="0" borderId="0" applyBorder="0" applyProtection="0"/>
    <xf numFmtId="0" fontId="46" fillId="23" borderId="8" applyProtection="0"/>
    <xf numFmtId="9" fontId="46" fillId="0" borderId="0" applyBorder="0" applyProtection="0"/>
    <xf numFmtId="9" fontId="46" fillId="0" borderId="0" applyBorder="0" applyProtection="0"/>
    <xf numFmtId="0" fontId="20" fillId="0" borderId="9" applyProtection="0"/>
    <xf numFmtId="0" fontId="14" fillId="0" borderId="0"/>
    <xf numFmtId="0" fontId="21" fillId="0" borderId="0" applyBorder="0" applyProtection="0"/>
    <xf numFmtId="164" fontId="46" fillId="0" borderId="0" applyBorder="0" applyProtection="0"/>
    <xf numFmtId="164" fontId="46" fillId="0" borderId="0" applyBorder="0" applyProtection="0"/>
    <xf numFmtId="165" fontId="46" fillId="0" borderId="0" applyBorder="0" applyProtection="0"/>
    <xf numFmtId="166" fontId="46" fillId="0" borderId="0" applyBorder="0" applyProtection="0"/>
    <xf numFmtId="0" fontId="22" fillId="4" borderId="0" applyBorder="0" applyProtection="0"/>
  </cellStyleXfs>
  <cellXfs count="290">
    <xf numFmtId="0" fontId="0" fillId="0" borderId="0" xfId="0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54" applyFont="1" applyAlignment="1">
      <alignment horizontal="center" vertical="top"/>
    </xf>
    <xf numFmtId="0" fontId="23" fillId="0" borderId="0" xfId="5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/>
    <xf numFmtId="0" fontId="15" fillId="24" borderId="0" xfId="0" applyFont="1" applyFill="1"/>
    <xf numFmtId="0" fontId="23" fillId="0" borderId="0" xfId="43" applyFont="1" applyAlignment="1">
      <alignment horizontal="right" vertical="center"/>
    </xf>
    <xf numFmtId="0" fontId="23" fillId="0" borderId="0" xfId="43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0" xfId="54" applyFont="1" applyAlignment="1">
      <alignment vertical="center"/>
    </xf>
    <xf numFmtId="0" fontId="15" fillId="0" borderId="0" xfId="54" applyFont="1" applyAlignment="1">
      <alignment vertical="top"/>
    </xf>
    <xf numFmtId="167" fontId="15" fillId="0" borderId="0" xfId="0" applyNumberFormat="1" applyFont="1"/>
    <xf numFmtId="168" fontId="15" fillId="0" borderId="0" xfId="0" applyNumberFormat="1" applyFont="1"/>
    <xf numFmtId="0" fontId="15" fillId="0" borderId="14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17" xfId="0" applyFont="1" applyBorder="1" applyAlignment="1">
      <alignment horizontal="center" vertical="center" wrapText="1"/>
    </xf>
    <xf numFmtId="2" fontId="15" fillId="0" borderId="0" xfId="0" applyNumberFormat="1" applyFont="1"/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3" fontId="15" fillId="0" borderId="0" xfId="0" applyNumberFormat="1" applyFont="1"/>
    <xf numFmtId="2" fontId="0" fillId="0" borderId="0" xfId="0" applyNumberFormat="1"/>
    <xf numFmtId="169" fontId="15" fillId="0" borderId="0" xfId="0" applyNumberFormat="1" applyFont="1" applyAlignment="1">
      <alignment wrapText="1"/>
    </xf>
    <xf numFmtId="169" fontId="15" fillId="0" borderId="0" xfId="0" applyNumberFormat="1" applyFont="1"/>
    <xf numFmtId="168" fontId="15" fillId="0" borderId="0" xfId="0" applyNumberFormat="1" applyFont="1" applyAlignment="1">
      <alignment wrapText="1"/>
    </xf>
    <xf numFmtId="168" fontId="15" fillId="24" borderId="0" xfId="0" applyNumberFormat="1" applyFont="1" applyFill="1"/>
    <xf numFmtId="0" fontId="15" fillId="0" borderId="0" xfId="0" applyFont="1" applyAlignment="1">
      <alignment horizontal="center"/>
    </xf>
    <xf numFmtId="0" fontId="15" fillId="0" borderId="0" xfId="43" applyAlignment="1">
      <alignment horizontal="right" vertical="center"/>
    </xf>
    <xf numFmtId="170" fontId="15" fillId="0" borderId="0" xfId="0" applyNumberFormat="1" applyFont="1"/>
    <xf numFmtId="0" fontId="24" fillId="0" borderId="0" xfId="0" applyFont="1"/>
    <xf numFmtId="0" fontId="15" fillId="0" borderId="14" xfId="0" applyFont="1" applyBorder="1" applyAlignment="1">
      <alignment horizontal="center" vertical="center" wrapText="1"/>
    </xf>
    <xf numFmtId="0" fontId="15" fillId="0" borderId="12" xfId="43" applyBorder="1" applyAlignment="1">
      <alignment horizontal="center" vertical="center" textRotation="90" wrapText="1"/>
    </xf>
    <xf numFmtId="49" fontId="15" fillId="0" borderId="0" xfId="54" applyNumberFormat="1" applyFont="1" applyAlignment="1">
      <alignment horizontal="center" vertical="center"/>
    </xf>
    <xf numFmtId="0" fontId="15" fillId="0" borderId="0" xfId="54" applyFont="1" applyAlignment="1">
      <alignment horizontal="center" vertical="center" wrapText="1"/>
    </xf>
    <xf numFmtId="169" fontId="15" fillId="0" borderId="0" xfId="0" applyNumberFormat="1" applyFont="1" applyAlignment="1">
      <alignment horizontal="center"/>
    </xf>
    <xf numFmtId="174" fontId="15" fillId="0" borderId="0" xfId="0" applyNumberFormat="1" applyFont="1"/>
    <xf numFmtId="175" fontId="15" fillId="0" borderId="0" xfId="0" applyNumberFormat="1" applyFont="1"/>
    <xf numFmtId="176" fontId="15" fillId="0" borderId="0" xfId="0" applyNumberFormat="1" applyFont="1"/>
    <xf numFmtId="0" fontId="15" fillId="0" borderId="0" xfId="0" applyFont="1" applyAlignment="1">
      <alignment horizontal="left" wrapText="1"/>
    </xf>
    <xf numFmtId="0" fontId="15" fillId="0" borderId="0" xfId="57" applyAlignment="1">
      <alignment horizontal="center" vertical="center"/>
    </xf>
    <xf numFmtId="0" fontId="15" fillId="0" borderId="0" xfId="57" applyAlignment="1">
      <alignment vertical="center"/>
    </xf>
    <xf numFmtId="0" fontId="15" fillId="0" borderId="0" xfId="0" applyFont="1" applyAlignment="1">
      <alignment vertical="center"/>
    </xf>
    <xf numFmtId="0" fontId="27" fillId="0" borderId="0" xfId="47" applyFont="1" applyAlignment="1">
      <alignment horizontal="center"/>
    </xf>
    <xf numFmtId="0" fontId="15" fillId="0" borderId="0" xfId="49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 vertical="center" textRotation="90" wrapText="1"/>
    </xf>
    <xf numFmtId="0" fontId="15" fillId="0" borderId="0" xfId="49" applyFont="1" applyAlignment="1">
      <alignment horizontal="center" vertical="center" wrapText="1"/>
    </xf>
    <xf numFmtId="49" fontId="15" fillId="0" borderId="0" xfId="49" applyNumberFormat="1" applyFont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textRotation="90" wrapText="1"/>
    </xf>
    <xf numFmtId="0" fontId="27" fillId="0" borderId="0" xfId="57" applyFont="1"/>
    <xf numFmtId="0" fontId="27" fillId="0" borderId="0" xfId="49" applyFont="1" applyAlignment="1">
      <alignment vertical="center"/>
    </xf>
    <xf numFmtId="0" fontId="15" fillId="0" borderId="17" xfId="49" applyFont="1" applyBorder="1" applyAlignment="1">
      <alignment horizontal="center" vertical="center"/>
    </xf>
    <xf numFmtId="49" fontId="34" fillId="0" borderId="0" xfId="44" applyNumberFormat="1" applyFont="1" applyAlignment="1">
      <alignment horizontal="center" vertical="center"/>
    </xf>
    <xf numFmtId="0" fontId="15" fillId="0" borderId="0" xfId="44" applyAlignment="1">
      <alignment wrapText="1"/>
    </xf>
    <xf numFmtId="0" fontId="15" fillId="0" borderId="0" xfId="44"/>
    <xf numFmtId="0" fontId="35" fillId="0" borderId="0" xfId="47" applyFont="1"/>
    <xf numFmtId="0" fontId="27" fillId="0" borderId="0" xfId="0" applyFont="1" applyAlignment="1">
      <alignment wrapText="1"/>
    </xf>
    <xf numFmtId="0" fontId="15" fillId="0" borderId="0" xfId="44" applyAlignment="1">
      <alignment horizontal="right"/>
    </xf>
    <xf numFmtId="172" fontId="15" fillId="0" borderId="0" xfId="44" applyNumberFormat="1"/>
    <xf numFmtId="0" fontId="34" fillId="0" borderId="12" xfId="44" applyFont="1" applyBorder="1" applyAlignment="1">
      <alignment horizontal="center" vertical="center" wrapText="1"/>
    </xf>
    <xf numFmtId="49" fontId="43" fillId="0" borderId="17" xfId="44" applyNumberFormat="1" applyFont="1" applyBorder="1" applyAlignment="1">
      <alignment horizontal="center" vertical="center"/>
    </xf>
    <xf numFmtId="0" fontId="43" fillId="0" borderId="12" xfId="44" applyFont="1" applyBorder="1" applyAlignment="1">
      <alignment horizontal="center" vertical="center" wrapText="1"/>
    </xf>
    <xf numFmtId="49" fontId="43" fillId="0" borderId="12" xfId="44" applyNumberFormat="1" applyFont="1" applyBorder="1" applyAlignment="1">
      <alignment horizontal="center" vertical="center"/>
    </xf>
    <xf numFmtId="0" fontId="27" fillId="0" borderId="0" xfId="44" applyFont="1"/>
    <xf numFmtId="49" fontId="34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left" vertical="center" wrapText="1" indent="1"/>
    </xf>
    <xf numFmtId="0" fontId="15" fillId="0" borderId="12" xfId="44" applyBorder="1" applyAlignment="1">
      <alignment horizontal="left" vertical="center" wrapText="1" indent="6"/>
    </xf>
    <xf numFmtId="0" fontId="15" fillId="0" borderId="12" xfId="44" applyBorder="1" applyAlignment="1">
      <alignment horizontal="left" vertical="center" wrapText="1" indent="10"/>
    </xf>
    <xf numFmtId="4" fontId="27" fillId="0" borderId="0" xfId="44" applyNumberFormat="1" applyFont="1"/>
    <xf numFmtId="0" fontId="37" fillId="0" borderId="0" xfId="38" applyFont="1" applyAlignment="1">
      <alignment horizontal="justify"/>
    </xf>
    <xf numFmtId="49" fontId="34" fillId="0" borderId="22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 indent="1"/>
    </xf>
    <xf numFmtId="3" fontId="44" fillId="0" borderId="0" xfId="44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170" fontId="30" fillId="0" borderId="0" xfId="0" applyNumberFormat="1" applyFont="1" applyAlignment="1">
      <alignment horizontal="center" vertical="top" wrapText="1"/>
    </xf>
    <xf numFmtId="0" fontId="30" fillId="0" borderId="0" xfId="0" applyFont="1" applyAlignment="1">
      <alignment vertical="top" wrapText="1"/>
    </xf>
    <xf numFmtId="49" fontId="15" fillId="0" borderId="0" xfId="44" applyNumberFormat="1" applyAlignment="1">
      <alignment horizontal="left" vertical="center" wrapText="1"/>
    </xf>
    <xf numFmtId="0" fontId="15" fillId="0" borderId="0" xfId="44" applyAlignment="1">
      <alignment horizontal="left" vertical="top" wrapText="1"/>
    </xf>
    <xf numFmtId="175" fontId="45" fillId="0" borderId="0" xfId="44" applyNumberFormat="1" applyFont="1"/>
    <xf numFmtId="168" fontId="15" fillId="0" borderId="0" xfId="44" applyNumberFormat="1"/>
    <xf numFmtId="1" fontId="27" fillId="0" borderId="17" xfId="0" applyNumberFormat="1" applyFont="1" applyFill="1" applyBorder="1" applyAlignment="1">
      <alignment horizontal="center" vertical="center" wrapText="1"/>
    </xf>
    <xf numFmtId="2" fontId="27" fillId="0" borderId="12" xfId="0" applyNumberFormat="1" applyFont="1" applyFill="1" applyBorder="1" applyAlignment="1">
      <alignment horizontal="left" vertical="center" wrapText="1"/>
    </xf>
    <xf numFmtId="2" fontId="27" fillId="0" borderId="12" xfId="0" applyNumberFormat="1" applyFont="1" applyFill="1" applyBorder="1" applyAlignment="1">
      <alignment horizontal="center" vertical="center"/>
    </xf>
    <xf numFmtId="1" fontId="27" fillId="0" borderId="12" xfId="54" applyNumberFormat="1" applyFont="1" applyFill="1" applyBorder="1" applyAlignment="1">
      <alignment horizontal="center" vertical="center" wrapText="1"/>
    </xf>
    <xf numFmtId="2" fontId="27" fillId="0" borderId="12" xfId="54" applyNumberFormat="1" applyFont="1" applyFill="1" applyBorder="1" applyAlignment="1">
      <alignment horizontal="center" vertical="center" wrapText="1"/>
    </xf>
    <xf numFmtId="2" fontId="15" fillId="0" borderId="12" xfId="54" applyNumberFormat="1" applyFont="1" applyFill="1" applyBorder="1" applyAlignment="1">
      <alignment horizontal="center" vertical="center" wrapText="1"/>
    </xf>
    <xf numFmtId="14" fontId="15" fillId="0" borderId="12" xfId="54" applyNumberFormat="1" applyFont="1" applyFill="1" applyBorder="1" applyAlignment="1">
      <alignment horizontal="center" vertical="center" wrapText="1"/>
    </xf>
    <xf numFmtId="2" fontId="27" fillId="0" borderId="13" xfId="54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27" fillId="0" borderId="0" xfId="0" applyFont="1" applyFill="1"/>
    <xf numFmtId="2" fontId="15" fillId="0" borderId="17" xfId="0" applyNumberFormat="1" applyFont="1" applyFill="1" applyBorder="1" applyAlignment="1">
      <alignment horizontal="center" vertical="center" wrapText="1"/>
    </xf>
    <xf numFmtId="1" fontId="15" fillId="0" borderId="12" xfId="54" applyNumberFormat="1" applyFont="1" applyFill="1" applyBorder="1" applyAlignment="1">
      <alignment horizontal="center" vertical="center" wrapText="1"/>
    </xf>
    <xf numFmtId="171" fontId="28" fillId="0" borderId="0" xfId="0" applyNumberFormat="1" applyFont="1" applyFill="1"/>
    <xf numFmtId="0" fontId="0" fillId="0" borderId="0" xfId="0" applyFill="1"/>
    <xf numFmtId="2" fontId="15" fillId="0" borderId="12" xfId="0" applyNumberFormat="1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15" fillId="0" borderId="12" xfId="54" applyFont="1" applyFill="1" applyBorder="1" applyAlignment="1">
      <alignment horizontal="center" vertical="center" wrapText="1"/>
    </xf>
    <xf numFmtId="172" fontId="15" fillId="0" borderId="12" xfId="54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2" fontId="29" fillId="0" borderId="12" xfId="0" applyNumberFormat="1" applyFont="1" applyFill="1" applyBorder="1" applyAlignment="1">
      <alignment horizontal="center"/>
    </xf>
    <xf numFmtId="2" fontId="24" fillId="0" borderId="12" xfId="0" applyNumberFormat="1" applyFont="1" applyFill="1" applyBorder="1" applyAlignment="1">
      <alignment horizontal="left" vertical="center" wrapText="1"/>
    </xf>
    <xf numFmtId="2" fontId="27" fillId="0" borderId="18" xfId="0" applyNumberFormat="1" applyFont="1" applyFill="1" applyBorder="1" applyAlignment="1">
      <alignment horizontal="center" vertical="center" wrapText="1"/>
    </xf>
    <xf numFmtId="2" fontId="27" fillId="0" borderId="19" xfId="0" applyNumberFormat="1" applyFont="1" applyFill="1" applyBorder="1" applyAlignment="1">
      <alignment horizontal="left" vertical="center" wrapText="1"/>
    </xf>
    <xf numFmtId="2" fontId="27" fillId="0" borderId="19" xfId="0" applyNumberFormat="1" applyFont="1" applyFill="1" applyBorder="1" applyAlignment="1">
      <alignment horizontal="center" vertical="center"/>
    </xf>
    <xf numFmtId="1" fontId="27" fillId="0" borderId="19" xfId="54" applyNumberFormat="1" applyFont="1" applyFill="1" applyBorder="1" applyAlignment="1">
      <alignment horizontal="center" vertical="center" wrapText="1"/>
    </xf>
    <xf numFmtId="170" fontId="27" fillId="0" borderId="19" xfId="54" applyNumberFormat="1" applyFont="1" applyFill="1" applyBorder="1" applyAlignment="1">
      <alignment horizontal="center" vertical="center" wrapText="1"/>
    </xf>
    <xf numFmtId="2" fontId="27" fillId="0" borderId="19" xfId="54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/>
    <xf numFmtId="2" fontId="15" fillId="0" borderId="0" xfId="0" applyNumberFormat="1" applyFont="1" applyFill="1" applyAlignment="1">
      <alignment horizontal="center"/>
    </xf>
    <xf numFmtId="2" fontId="27" fillId="0" borderId="17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left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2" fontId="32" fillId="0" borderId="12" xfId="1" applyNumberFormat="1" applyFont="1" applyFill="1" applyBorder="1" applyAlignment="1" applyProtection="1">
      <alignment horizontal="center" vertical="center" wrapText="1"/>
    </xf>
    <xf numFmtId="2" fontId="15" fillId="0" borderId="12" xfId="0" applyNumberFormat="1" applyFont="1" applyFill="1" applyBorder="1"/>
    <xf numFmtId="2" fontId="15" fillId="0" borderId="12" xfId="0" applyNumberFormat="1" applyFont="1" applyFill="1" applyBorder="1" applyAlignment="1">
      <alignment horizontal="center"/>
    </xf>
    <xf numFmtId="2" fontId="15" fillId="0" borderId="13" xfId="0" applyNumberFormat="1" applyFont="1" applyFill="1" applyBorder="1" applyAlignment="1">
      <alignment horizontal="center"/>
    </xf>
    <xf numFmtId="1" fontId="15" fillId="0" borderId="0" xfId="0" applyNumberFormat="1" applyFont="1" applyFill="1"/>
    <xf numFmtId="2" fontId="27" fillId="0" borderId="12" xfId="0" applyNumberFormat="1" applyFont="1" applyFill="1" applyBorder="1" applyAlignment="1">
      <alignment horizontal="center"/>
    </xf>
    <xf numFmtId="1" fontId="15" fillId="0" borderId="12" xfId="0" applyNumberFormat="1" applyFont="1" applyFill="1" applyBorder="1" applyAlignment="1">
      <alignment horizontal="center" vertical="center"/>
    </xf>
    <xf numFmtId="170" fontId="15" fillId="0" borderId="12" xfId="0" applyNumberFormat="1" applyFont="1" applyFill="1" applyBorder="1"/>
    <xf numFmtId="170" fontId="15" fillId="0" borderId="12" xfId="0" applyNumberFormat="1" applyFont="1" applyFill="1" applyBorder="1" applyAlignment="1">
      <alignment horizontal="center"/>
    </xf>
    <xf numFmtId="1" fontId="27" fillId="0" borderId="12" xfId="0" applyNumberFormat="1" applyFont="1" applyFill="1" applyBorder="1" applyAlignment="1">
      <alignment horizontal="center" vertical="center"/>
    </xf>
    <xf numFmtId="2" fontId="27" fillId="0" borderId="22" xfId="0" applyNumberFormat="1" applyFont="1" applyFill="1" applyBorder="1" applyAlignment="1">
      <alignment horizontal="center" vertical="center" wrapText="1"/>
    </xf>
    <xf numFmtId="2" fontId="27" fillId="0" borderId="23" xfId="0" applyNumberFormat="1" applyFont="1" applyFill="1" applyBorder="1" applyAlignment="1">
      <alignment horizontal="left" vertical="center" wrapText="1"/>
    </xf>
    <xf numFmtId="2" fontId="27" fillId="0" borderId="23" xfId="0" applyNumberFormat="1" applyFont="1" applyFill="1" applyBorder="1" applyAlignment="1">
      <alignment horizontal="center" vertical="center"/>
    </xf>
    <xf numFmtId="1" fontId="27" fillId="0" borderId="23" xfId="0" applyNumberFormat="1" applyFont="1" applyFill="1" applyBorder="1" applyAlignment="1">
      <alignment horizontal="center" vertical="center"/>
    </xf>
    <xf numFmtId="49" fontId="15" fillId="0" borderId="0" xfId="54" applyNumberFormat="1" applyFont="1" applyFill="1" applyAlignment="1">
      <alignment horizontal="center" vertical="center"/>
    </xf>
    <xf numFmtId="0" fontId="15" fillId="0" borderId="0" xfId="54" applyFont="1" applyFill="1" applyAlignment="1">
      <alignment horizontal="center" vertical="center" wrapText="1"/>
    </xf>
    <xf numFmtId="169" fontId="15" fillId="0" borderId="0" xfId="0" applyNumberFormat="1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2" fontId="27" fillId="0" borderId="12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2" fontId="15" fillId="0" borderId="17" xfId="0" applyNumberFormat="1" applyFont="1" applyFill="1" applyBorder="1" applyAlignment="1">
      <alignment horizontal="center" wrapText="1"/>
    </xf>
    <xf numFmtId="2" fontId="15" fillId="0" borderId="12" xfId="0" applyNumberFormat="1" applyFont="1" applyFill="1" applyBorder="1" applyAlignment="1">
      <alignment horizontal="left" wrapText="1"/>
    </xf>
    <xf numFmtId="2" fontId="27" fillId="0" borderId="12" xfId="0" applyNumberFormat="1" applyFont="1" applyFill="1" applyBorder="1" applyAlignment="1">
      <alignment horizontal="center" wrapText="1"/>
    </xf>
    <xf numFmtId="170" fontId="15" fillId="0" borderId="0" xfId="0" applyNumberFormat="1" applyFont="1" applyFill="1"/>
    <xf numFmtId="168" fontId="15" fillId="0" borderId="12" xfId="0" applyNumberFormat="1" applyFont="1" applyFill="1" applyBorder="1"/>
    <xf numFmtId="2" fontId="15" fillId="0" borderId="13" xfId="0" applyNumberFormat="1" applyFont="1" applyFill="1" applyBorder="1"/>
    <xf numFmtId="2" fontId="27" fillId="0" borderId="23" xfId="0" applyNumberFormat="1" applyFont="1" applyFill="1" applyBorder="1" applyAlignment="1">
      <alignment horizontal="center" vertical="center" wrapText="1"/>
    </xf>
    <xf numFmtId="170" fontId="15" fillId="0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15" fillId="0" borderId="26" xfId="0" applyNumberFormat="1" applyFont="1" applyFill="1" applyBorder="1" applyAlignment="1">
      <alignment horizontal="center" vertical="center" wrapText="1"/>
    </xf>
    <xf numFmtId="2" fontId="15" fillId="0" borderId="15" xfId="0" applyNumberFormat="1" applyFont="1" applyFill="1" applyBorder="1" applyAlignment="1">
      <alignment horizontal="left" vertical="center" wrapText="1"/>
    </xf>
    <xf numFmtId="2" fontId="27" fillId="0" borderId="15" xfId="0" applyNumberFormat="1" applyFont="1" applyFill="1" applyBorder="1" applyAlignment="1">
      <alignment horizontal="center" vertical="center"/>
    </xf>
    <xf numFmtId="1" fontId="15" fillId="0" borderId="15" xfId="54" applyNumberFormat="1" applyFont="1" applyFill="1" applyBorder="1" applyAlignment="1">
      <alignment horizontal="center" vertical="center" wrapText="1"/>
    </xf>
    <xf numFmtId="2" fontId="15" fillId="0" borderId="15" xfId="54" applyNumberFormat="1" applyFont="1" applyFill="1" applyBorder="1" applyAlignment="1">
      <alignment horizontal="center" vertical="center" wrapText="1"/>
    </xf>
    <xf numFmtId="14" fontId="15" fillId="0" borderId="15" xfId="54" applyNumberFormat="1" applyFont="1" applyFill="1" applyBorder="1" applyAlignment="1">
      <alignment horizontal="center" vertical="center" wrapText="1"/>
    </xf>
    <xf numFmtId="2" fontId="15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/>
    <xf numFmtId="2" fontId="15" fillId="0" borderId="12" xfId="0" applyNumberFormat="1" applyFont="1" applyFill="1" applyBorder="1" applyAlignment="1">
      <alignment horizontal="center" wrapText="1"/>
    </xf>
    <xf numFmtId="1" fontId="27" fillId="0" borderId="12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/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 wrapText="1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25" fillId="0" borderId="12" xfId="54" applyNumberFormat="1" applyFont="1" applyFill="1" applyBorder="1" applyAlignment="1">
      <alignment horizontal="center" vertical="center" wrapText="1"/>
    </xf>
    <xf numFmtId="2" fontId="15" fillId="0" borderId="12" xfId="0" applyNumberFormat="1" applyFont="1" applyFill="1" applyBorder="1" applyAlignment="1">
      <alignment horizontal="center" vertical="center"/>
    </xf>
    <xf numFmtId="2" fontId="15" fillId="0" borderId="13" xfId="0" applyNumberFormat="1" applyFont="1" applyFill="1" applyBorder="1" applyAlignment="1">
      <alignment horizontal="center" vertical="center"/>
    </xf>
    <xf numFmtId="2" fontId="15" fillId="0" borderId="12" xfId="1" applyNumberFormat="1" applyFont="1" applyFill="1" applyBorder="1" applyAlignment="1" applyProtection="1">
      <alignment horizontal="center" vertical="center" wrapText="1"/>
    </xf>
    <xf numFmtId="2" fontId="33" fillId="0" borderId="23" xfId="1" applyNumberFormat="1" applyFont="1" applyFill="1" applyBorder="1" applyAlignment="1" applyProtection="1">
      <alignment horizontal="center" vertical="center" wrapText="1"/>
    </xf>
    <xf numFmtId="2" fontId="33" fillId="0" borderId="24" xfId="1" applyNumberFormat="1" applyFont="1" applyFill="1" applyBorder="1" applyAlignment="1" applyProtection="1">
      <alignment horizontal="center" vertical="center" wrapText="1"/>
    </xf>
    <xf numFmtId="2" fontId="27" fillId="0" borderId="12" xfId="44" applyNumberFormat="1" applyFont="1" applyBorder="1" applyAlignment="1">
      <alignment horizontal="center" vertical="center" wrapText="1"/>
    </xf>
    <xf numFmtId="2" fontId="27" fillId="0" borderId="13" xfId="44" applyNumberFormat="1" applyFont="1" applyBorder="1" applyAlignment="1">
      <alignment horizontal="center" vertical="center" wrapText="1"/>
    </xf>
    <xf numFmtId="2" fontId="15" fillId="0" borderId="12" xfId="44" applyNumberFormat="1" applyBorder="1" applyAlignment="1">
      <alignment horizontal="center" vertical="center" wrapText="1"/>
    </xf>
    <xf numFmtId="2" fontId="15" fillId="0" borderId="13" xfId="44" applyNumberFormat="1" applyBorder="1" applyAlignment="1">
      <alignment horizontal="center" vertical="center" wrapText="1"/>
    </xf>
    <xf numFmtId="2" fontId="25" fillId="0" borderId="12" xfId="44" applyNumberFormat="1" applyFont="1" applyBorder="1" applyAlignment="1">
      <alignment horizontal="center" vertical="center" wrapText="1"/>
    </xf>
    <xf numFmtId="2" fontId="15" fillId="0" borderId="23" xfId="44" applyNumberFormat="1" applyBorder="1" applyAlignment="1">
      <alignment horizontal="center" vertical="center" wrapText="1"/>
    </xf>
    <xf numFmtId="2" fontId="15" fillId="0" borderId="24" xfId="44" applyNumberFormat="1" applyBorder="1" applyAlignment="1">
      <alignment horizontal="center" vertical="center" wrapText="1"/>
    </xf>
    <xf numFmtId="0" fontId="27" fillId="0" borderId="12" xfId="0" applyFont="1" applyFill="1" applyBorder="1"/>
    <xf numFmtId="0" fontId="15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2" fontId="27" fillId="0" borderId="35" xfId="54" applyNumberFormat="1" applyFont="1" applyFill="1" applyBorder="1" applyAlignment="1">
      <alignment horizontal="center" vertical="center" wrapText="1"/>
    </xf>
    <xf numFmtId="14" fontId="15" fillId="0" borderId="12" xfId="0" applyNumberFormat="1" applyFont="1" applyFill="1" applyBorder="1"/>
    <xf numFmtId="14" fontId="15" fillId="0" borderId="12" xfId="0" applyNumberFormat="1" applyFont="1" applyFill="1" applyBorder="1" applyAlignment="1">
      <alignment horizontal="center" vertical="center"/>
    </xf>
    <xf numFmtId="2" fontId="15" fillId="0" borderId="21" xfId="0" applyNumberFormat="1" applyFont="1" applyFill="1" applyBorder="1"/>
    <xf numFmtId="2" fontId="15" fillId="0" borderId="21" xfId="0" applyNumberFormat="1" applyFont="1" applyFill="1" applyBorder="1" applyAlignment="1">
      <alignment horizontal="center" vertical="center"/>
    </xf>
    <xf numFmtId="2" fontId="33" fillId="0" borderId="38" xfId="1" applyNumberFormat="1" applyFont="1" applyFill="1" applyBorder="1" applyAlignment="1" applyProtection="1">
      <alignment horizontal="center" vertical="center" wrapText="1"/>
    </xf>
    <xf numFmtId="0" fontId="42" fillId="0" borderId="14" xfId="44" applyFont="1" applyBorder="1" applyAlignment="1">
      <alignment horizontal="center" vertical="center" wrapText="1"/>
    </xf>
    <xf numFmtId="2" fontId="15" fillId="0" borderId="21" xfId="44" applyNumberFormat="1" applyBorder="1" applyAlignment="1">
      <alignment horizontal="center" vertical="center" wrapText="1"/>
    </xf>
    <xf numFmtId="2" fontId="15" fillId="0" borderId="38" xfId="44" applyNumberForma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/>
    </xf>
    <xf numFmtId="2" fontId="15" fillId="0" borderId="0" xfId="54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Alignment="1">
      <alignment horizontal="center" vertical="center"/>
    </xf>
    <xf numFmtId="2" fontId="15" fillId="0" borderId="39" xfId="54" applyNumberFormat="1" applyFont="1" applyFill="1" applyBorder="1" applyAlignment="1">
      <alignment horizontal="center" vertical="center" wrapText="1"/>
    </xf>
    <xf numFmtId="0" fontId="15" fillId="0" borderId="12" xfId="44" applyBorder="1" applyAlignment="1">
      <alignment wrapText="1"/>
    </xf>
    <xf numFmtId="0" fontId="15" fillId="0" borderId="12" xfId="44" applyBorder="1"/>
    <xf numFmtId="0" fontId="24" fillId="0" borderId="0" xfId="0" applyFont="1" applyAlignment="1"/>
    <xf numFmtId="0" fontId="31" fillId="0" borderId="0" xfId="54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textRotation="90" wrapText="1"/>
    </xf>
    <xf numFmtId="0" fontId="2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4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1" fontId="27" fillId="0" borderId="0" xfId="0" applyNumberFormat="1" applyFont="1" applyAlignment="1">
      <alignment horizontal="center" vertical="top"/>
    </xf>
    <xf numFmtId="0" fontId="15" fillId="0" borderId="12" xfId="49" applyFont="1" applyBorder="1" applyAlignment="1">
      <alignment horizontal="center" vertical="center" wrapText="1"/>
    </xf>
    <xf numFmtId="0" fontId="15" fillId="0" borderId="21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5" fillId="0" borderId="10" xfId="49" applyFont="1" applyBorder="1" applyAlignment="1">
      <alignment horizontal="center" vertical="center" wrapText="1"/>
    </xf>
    <xf numFmtId="0" fontId="15" fillId="0" borderId="11" xfId="49" applyFont="1" applyBorder="1" applyAlignment="1">
      <alignment horizontal="center" vertical="center" wrapText="1"/>
    </xf>
    <xf numFmtId="0" fontId="15" fillId="0" borderId="12" xfId="49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39" xfId="49" applyFont="1" applyBorder="1" applyAlignment="1">
      <alignment horizontal="center" vertical="center" wrapText="1"/>
    </xf>
    <xf numFmtId="0" fontId="15" fillId="0" borderId="14" xfId="49" applyFont="1" applyBorder="1" applyAlignment="1">
      <alignment horizontal="center" vertical="center" wrapText="1"/>
    </xf>
    <xf numFmtId="0" fontId="15" fillId="0" borderId="27" xfId="49" applyFont="1" applyBorder="1" applyAlignment="1">
      <alignment horizontal="center" vertical="center" wrapText="1"/>
    </xf>
    <xf numFmtId="0" fontId="15" fillId="0" borderId="28" xfId="49" applyFont="1" applyBorder="1" applyAlignment="1">
      <alignment horizontal="center" vertical="center" wrapText="1"/>
    </xf>
    <xf numFmtId="0" fontId="15" fillId="0" borderId="34" xfId="49" applyFont="1" applyBorder="1" applyAlignment="1">
      <alignment horizontal="center" vertical="center" wrapText="1"/>
    </xf>
    <xf numFmtId="0" fontId="15" fillId="0" borderId="42" xfId="49" applyFont="1" applyBorder="1" applyAlignment="1">
      <alignment horizontal="center" vertical="center" wrapText="1"/>
    </xf>
    <xf numFmtId="0" fontId="15" fillId="0" borderId="29" xfId="49" applyFont="1" applyBorder="1" applyAlignment="1">
      <alignment horizontal="center" vertical="center" wrapText="1"/>
    </xf>
    <xf numFmtId="0" fontId="15" fillId="0" borderId="30" xfId="49" applyFont="1" applyBorder="1" applyAlignment="1">
      <alignment horizontal="center" vertical="center" wrapText="1"/>
    </xf>
    <xf numFmtId="0" fontId="15" fillId="0" borderId="37" xfId="49" applyFont="1" applyBorder="1" applyAlignment="1">
      <alignment horizontal="center" vertical="center" wrapText="1"/>
    </xf>
    <xf numFmtId="0" fontId="15" fillId="0" borderId="43" xfId="49" applyFont="1" applyBorder="1" applyAlignment="1">
      <alignment horizontal="center" vertical="center" wrapText="1"/>
    </xf>
    <xf numFmtId="0" fontId="27" fillId="0" borderId="0" xfId="57" applyFont="1" applyAlignment="1">
      <alignment horizontal="center"/>
    </xf>
    <xf numFmtId="0" fontId="27" fillId="0" borderId="17" xfId="44" applyFont="1" applyBorder="1" applyAlignment="1">
      <alignment horizontal="left" vertical="center" wrapText="1"/>
    </xf>
    <xf numFmtId="49" fontId="34" fillId="0" borderId="0" xfId="44" applyNumberFormat="1" applyFont="1" applyAlignment="1">
      <alignment horizontal="center" vertical="center"/>
    </xf>
    <xf numFmtId="0" fontId="39" fillId="0" borderId="0" xfId="44" applyFont="1" applyAlignment="1">
      <alignment horizontal="center" vertical="center" wrapText="1"/>
    </xf>
    <xf numFmtId="0" fontId="40" fillId="0" borderId="0" xfId="44" applyFont="1" applyAlignment="1">
      <alignment horizontal="center"/>
    </xf>
    <xf numFmtId="49" fontId="41" fillId="0" borderId="10" xfId="44" applyNumberFormat="1" applyFont="1" applyBorder="1" applyAlignment="1">
      <alignment horizontal="center" vertical="center" wrapText="1"/>
    </xf>
    <xf numFmtId="0" fontId="42" fillId="0" borderId="11" xfId="44" applyFont="1" applyBorder="1" applyAlignment="1">
      <alignment horizontal="center" vertical="center" wrapText="1"/>
    </xf>
    <xf numFmtId="0" fontId="42" fillId="0" borderId="31" xfId="44" applyFont="1" applyBorder="1" applyAlignment="1">
      <alignment horizontal="center" vertical="center" wrapText="1"/>
    </xf>
    <xf numFmtId="0" fontId="42" fillId="0" borderId="32" xfId="44" applyFont="1" applyBorder="1" applyAlignment="1">
      <alignment horizontal="center" vertical="center" wrapText="1"/>
    </xf>
    <xf numFmtId="0" fontId="15" fillId="0" borderId="31" xfId="44" applyBorder="1" applyAlignment="1">
      <alignment horizontal="center" vertical="center" wrapText="1"/>
    </xf>
    <xf numFmtId="0" fontId="15" fillId="0" borderId="32" xfId="44" applyBorder="1" applyAlignment="1">
      <alignment horizontal="center" vertical="center" wrapText="1"/>
    </xf>
    <xf numFmtId="0" fontId="15" fillId="0" borderId="40" xfId="44" applyBorder="1" applyAlignment="1">
      <alignment horizontal="center" vertical="center" wrapText="1"/>
    </xf>
    <xf numFmtId="0" fontId="35" fillId="0" borderId="0" xfId="47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0" xfId="44" applyFont="1" applyAlignment="1">
      <alignment horizontal="center" vertical="center" wrapText="1"/>
    </xf>
    <xf numFmtId="0" fontId="37" fillId="0" borderId="0" xfId="38" applyFont="1" applyAlignment="1">
      <alignment horizontal="center" vertical="center"/>
    </xf>
    <xf numFmtId="0" fontId="38" fillId="0" borderId="0" xfId="38" applyFont="1" applyAlignment="1">
      <alignment horizontal="center" vertical="top"/>
    </xf>
  </cellXfs>
  <cellStyles count="7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10" xfId="38"/>
    <cellStyle name="Обычный 12 2" xfId="39"/>
    <cellStyle name="Обычный 2" xfId="40"/>
    <cellStyle name="Обычный 2 2" xfId="41"/>
    <cellStyle name="Обычный 2 3" xfId="42"/>
    <cellStyle name="Обычный 3" xfId="43"/>
    <cellStyle name="Обычный 3 2" xfId="44"/>
    <cellStyle name="Обычный 3 2 2 2" xfId="45"/>
    <cellStyle name="Обычный 3 21" xfId="46"/>
    <cellStyle name="Обычный 4" xfId="47"/>
    <cellStyle name="Обычный 4 2" xfId="48"/>
    <cellStyle name="Обычный 5" xfId="49"/>
    <cellStyle name="Обычный 6" xfId="50"/>
    <cellStyle name="Обычный 6 2" xfId="51"/>
    <cellStyle name="Обычный 6 2 2" xfId="52"/>
    <cellStyle name="Обычный 6 2 3" xfId="53"/>
    <cellStyle name="Обычный 7" xfId="54"/>
    <cellStyle name="Обычный 7 2" xfId="55"/>
    <cellStyle name="Обычный 8" xfId="56"/>
    <cellStyle name="Обычный_Форматы по компаниям_last" xfId="57"/>
    <cellStyle name="Плохой 2" xfId="58"/>
    <cellStyle name="Пояснение 2" xfId="59"/>
    <cellStyle name="Примечание 2" xfId="60"/>
    <cellStyle name="Процентный 2" xfId="61"/>
    <cellStyle name="Процентный 3" xfId="62"/>
    <cellStyle name="Связанная ячейка 2" xfId="63"/>
    <cellStyle name="Стиль 1" xfId="64"/>
    <cellStyle name="Текст предупреждения 2" xfId="65"/>
    <cellStyle name="Финансовый" xfId="1" builtinId="3"/>
    <cellStyle name="Финансовый 2" xfId="66"/>
    <cellStyle name="Финансовый 2 2" xfId="67"/>
    <cellStyle name="Финансовый 2 2 2 2 2" xfId="68"/>
    <cellStyle name="Финансовый 3" xfId="69"/>
    <cellStyle name="Хороший 2" xfId="7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2D05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</sheetPr>
  <dimension ref="A1:KX48"/>
  <sheetViews>
    <sheetView tabSelected="1" view="pageBreakPreview" topLeftCell="A13" zoomScale="142" zoomScaleNormal="70" zoomScaleSheetLayoutView="142" zoomScalePageLayoutView="55" workbookViewId="0">
      <pane xSplit="2" topLeftCell="CM1" activePane="topRight" state="frozen"/>
      <selection activeCell="A7" sqref="A7"/>
      <selection pane="topRight" activeCell="CN34" sqref="CN34:CQ34"/>
    </sheetView>
  </sheetViews>
  <sheetFormatPr defaultColWidth="9" defaultRowHeight="15.75"/>
  <cols>
    <col min="1" max="1" width="12" style="7" customWidth="1"/>
    <col min="2" max="2" width="59.7109375" style="7" customWidth="1"/>
    <col min="3" max="3" width="19.7109375" style="7" customWidth="1"/>
    <col min="4" max="4" width="17.140625" style="7" customWidth="1"/>
    <col min="5" max="5" width="12.7109375" style="7" customWidth="1"/>
    <col min="6" max="6" width="12.7109375" style="187" customWidth="1"/>
    <col min="7" max="7" width="9.7109375" style="7" customWidth="1"/>
    <col min="8" max="8" width="12.140625" style="7" customWidth="1"/>
    <col min="9" max="9" width="16.7109375" style="7" customWidth="1"/>
    <col min="10" max="10" width="11.7109375" style="187" customWidth="1"/>
    <col min="11" max="11" width="12.42578125" style="187" customWidth="1"/>
    <col min="12" max="12" width="11.42578125" style="187" customWidth="1"/>
    <col min="13" max="13" width="15.7109375" style="7" customWidth="1"/>
    <col min="14" max="14" width="15.7109375" style="187" customWidth="1"/>
    <col min="15" max="15" width="18.7109375" style="7" customWidth="1"/>
    <col min="16" max="16" width="18.7109375" style="187" customWidth="1"/>
    <col min="17" max="20" width="8.42578125" style="7" customWidth="1"/>
    <col min="21" max="23" width="8.42578125" style="8" customWidth="1"/>
    <col min="24" max="24" width="8.42578125" style="7" customWidth="1"/>
    <col min="25" max="32" width="8.42578125" style="187" customWidth="1"/>
    <col min="33" max="36" width="8.85546875" style="7" customWidth="1"/>
    <col min="37" max="39" width="8.85546875" style="8" customWidth="1"/>
    <col min="40" max="40" width="8.85546875" style="7" customWidth="1"/>
    <col min="41" max="43" width="8.85546875" style="187" customWidth="1"/>
    <col min="44" max="44" width="12.7109375" style="187" customWidth="1"/>
    <col min="45" max="48" width="8.85546875" style="187" customWidth="1"/>
    <col min="49" max="49" width="9.42578125" style="7" customWidth="1"/>
    <col min="50" max="51" width="6.5703125" style="7" customWidth="1"/>
    <col min="52" max="52" width="6.85546875" style="7" customWidth="1"/>
    <col min="53" max="53" width="7.28515625" style="8" customWidth="1"/>
    <col min="54" max="54" width="5.28515625" style="8" customWidth="1"/>
    <col min="55" max="55" width="7.7109375" style="8" customWidth="1"/>
    <col min="56" max="56" width="7.85546875" style="7" customWidth="1"/>
    <col min="57" max="64" width="7.85546875" style="187" customWidth="1"/>
    <col min="65" max="72" width="7.85546875" style="162" customWidth="1"/>
    <col min="73" max="79" width="7.85546875" style="187" customWidth="1"/>
    <col min="80" max="80" width="10.28515625" style="187" customWidth="1"/>
    <col min="81" max="87" width="7.85546875" style="187" customWidth="1"/>
    <col min="88" max="88" width="15.7109375" style="7" customWidth="1"/>
    <col min="89" max="90" width="4.7109375" style="7" customWidth="1"/>
    <col min="91" max="91" width="13.85546875" style="7" bestFit="1" customWidth="1"/>
    <col min="92" max="92" width="8.42578125" style="8" bestFit="1" customWidth="1"/>
    <col min="93" max="93" width="13.85546875" style="8" bestFit="1" customWidth="1"/>
    <col min="94" max="94" width="7.7109375" style="8" bestFit="1" customWidth="1"/>
    <col min="95" max="95" width="20.85546875" style="7" customWidth="1"/>
    <col min="96" max="96" width="38.7109375" style="7" customWidth="1"/>
    <col min="97" max="97" width="10.28515625" style="7" customWidth="1"/>
    <col min="98" max="102" width="9" style="7"/>
    <col min="103" max="103" width="10.7109375" style="7" customWidth="1"/>
    <col min="104" max="310" width="9" style="7"/>
  </cols>
  <sheetData>
    <row r="1" spans="1:310" s="7" customFormat="1" ht="18.75">
      <c r="F1" s="187"/>
      <c r="J1" s="187"/>
      <c r="K1" s="187"/>
      <c r="L1" s="187"/>
      <c r="N1" s="187"/>
      <c r="O1" s="187" t="s">
        <v>183</v>
      </c>
      <c r="P1" s="187"/>
      <c r="Y1" s="187"/>
      <c r="Z1" s="187"/>
      <c r="AA1" s="187"/>
      <c r="AB1" s="187"/>
      <c r="AC1" s="187"/>
      <c r="AD1" s="187"/>
      <c r="AE1" s="187"/>
      <c r="AF1" s="187"/>
      <c r="AO1" s="187"/>
      <c r="AP1" s="187"/>
      <c r="AQ1" s="187"/>
      <c r="AR1" s="187"/>
      <c r="AS1" s="187"/>
      <c r="AT1" s="187"/>
      <c r="AU1" s="187"/>
      <c r="AV1" s="187"/>
      <c r="BE1" s="187"/>
      <c r="BF1" s="187"/>
      <c r="BG1" s="187"/>
      <c r="BH1" s="187"/>
      <c r="BI1" s="187"/>
      <c r="BJ1" s="187"/>
      <c r="BK1" s="187"/>
      <c r="BL1" s="187"/>
      <c r="BM1" s="162"/>
      <c r="BN1" s="162"/>
      <c r="BO1" s="162"/>
      <c r="BP1" s="162"/>
      <c r="BQ1" s="162"/>
      <c r="BR1" s="162"/>
      <c r="BS1" s="162"/>
      <c r="BT1" s="162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Q1" s="9" t="s">
        <v>0</v>
      </c>
    </row>
    <row r="2" spans="1:310" s="7" customFormat="1" ht="18.75">
      <c r="F2" s="187"/>
      <c r="J2" s="187"/>
      <c r="K2" s="187"/>
      <c r="L2" s="187"/>
      <c r="N2" s="187"/>
      <c r="P2" s="187"/>
      <c r="Y2" s="187"/>
      <c r="Z2" s="187"/>
      <c r="AA2" s="187"/>
      <c r="AB2" s="187"/>
      <c r="AC2" s="187"/>
      <c r="AD2" s="187"/>
      <c r="AE2" s="187"/>
      <c r="AF2" s="187"/>
      <c r="AO2" s="187"/>
      <c r="AP2" s="187"/>
      <c r="AQ2" s="187"/>
      <c r="AR2" s="187"/>
      <c r="AS2" s="187"/>
      <c r="AT2" s="187"/>
      <c r="AU2" s="187"/>
      <c r="AV2" s="187"/>
      <c r="BE2" s="187"/>
      <c r="BF2" s="187"/>
      <c r="BG2" s="187"/>
      <c r="BH2" s="187"/>
      <c r="BI2" s="187"/>
      <c r="BJ2" s="187"/>
      <c r="BK2" s="187"/>
      <c r="BL2" s="187"/>
      <c r="BM2" s="162"/>
      <c r="BN2" s="162"/>
      <c r="BO2" s="162"/>
      <c r="BP2" s="162"/>
      <c r="BQ2" s="162"/>
      <c r="BR2" s="162"/>
      <c r="BS2" s="162"/>
      <c r="BT2" s="162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Q2" s="10"/>
    </row>
    <row r="3" spans="1:310" s="7" customFormat="1" ht="18.75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176"/>
      <c r="AP3" s="176"/>
      <c r="AQ3" s="176"/>
      <c r="AR3" s="176"/>
      <c r="AS3" s="176"/>
      <c r="AT3" s="176"/>
      <c r="AU3" s="176"/>
      <c r="AV3" s="176"/>
      <c r="AW3" s="6"/>
      <c r="AX3" s="6"/>
      <c r="AY3" s="6"/>
      <c r="AZ3" s="6"/>
      <c r="BA3" s="6"/>
      <c r="BB3" s="6"/>
      <c r="BC3" s="6"/>
      <c r="BD3" s="6"/>
      <c r="BE3" s="176"/>
      <c r="BF3" s="176"/>
      <c r="BG3" s="176"/>
      <c r="BH3" s="176"/>
      <c r="BI3" s="176"/>
      <c r="BJ3" s="176"/>
      <c r="BK3" s="176"/>
      <c r="BL3" s="176"/>
      <c r="BM3" s="153"/>
      <c r="BN3" s="153"/>
      <c r="BO3" s="153"/>
      <c r="BP3" s="153"/>
      <c r="BQ3" s="153"/>
      <c r="BR3" s="153"/>
      <c r="BS3" s="153"/>
      <c r="BT3" s="153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</row>
    <row r="4" spans="1:310" ht="18.75">
      <c r="A4" s="232" t="s">
        <v>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176"/>
      <c r="AP4" s="176"/>
      <c r="AQ4" s="176"/>
      <c r="AR4" s="176"/>
      <c r="AS4" s="176"/>
      <c r="AT4" s="176"/>
      <c r="AU4" s="176"/>
      <c r="AV4" s="176"/>
      <c r="AW4" s="6"/>
      <c r="AX4" s="6"/>
      <c r="AY4" s="6"/>
      <c r="AZ4" s="6"/>
      <c r="BA4" s="6"/>
      <c r="BB4" s="6"/>
      <c r="BC4" s="6"/>
      <c r="BD4" s="6"/>
      <c r="BE4" s="176"/>
      <c r="BF4" s="176"/>
      <c r="BG4" s="176"/>
      <c r="BH4" s="176"/>
      <c r="BI4" s="176"/>
      <c r="BJ4" s="176"/>
      <c r="BK4" s="176"/>
      <c r="BL4" s="176"/>
      <c r="BM4" s="153"/>
      <c r="BN4" s="153"/>
      <c r="BO4" s="153"/>
      <c r="BP4" s="153"/>
      <c r="BQ4" s="153"/>
      <c r="BR4" s="153"/>
      <c r="BS4" s="153"/>
      <c r="BT4" s="153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"/>
      <c r="CK4" s="1"/>
      <c r="CL4" s="1"/>
      <c r="CM4" s="1"/>
      <c r="CN4" s="1"/>
      <c r="CO4" s="1"/>
      <c r="CP4" s="1"/>
      <c r="CQ4" s="1"/>
    </row>
    <row r="5" spans="1:310" ht="18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"/>
      <c r="CK5" s="1"/>
      <c r="CL5" s="1"/>
      <c r="CM5" s="1"/>
      <c r="CN5" s="1"/>
      <c r="CO5" s="1"/>
      <c r="CP5" s="1"/>
      <c r="CQ5" s="1"/>
    </row>
    <row r="6" spans="1:310" ht="18.75">
      <c r="A6" s="233" t="s">
        <v>3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177"/>
      <c r="AP6" s="177"/>
      <c r="AQ6" s="177"/>
      <c r="AR6" s="177"/>
      <c r="AS6" s="177"/>
      <c r="AT6" s="177"/>
      <c r="AU6" s="177"/>
      <c r="AV6" s="177"/>
      <c r="AW6" s="5"/>
      <c r="AX6" s="5"/>
      <c r="AY6" s="5"/>
      <c r="AZ6" s="5"/>
      <c r="BA6" s="5"/>
      <c r="BB6" s="5"/>
      <c r="BC6" s="5"/>
      <c r="BD6" s="5"/>
      <c r="BE6" s="177"/>
      <c r="BF6" s="177"/>
      <c r="BG6" s="177"/>
      <c r="BH6" s="177"/>
      <c r="BI6" s="177"/>
      <c r="BJ6" s="177"/>
      <c r="BK6" s="177"/>
      <c r="BL6" s="177"/>
      <c r="BM6" s="154"/>
      <c r="BN6" s="154"/>
      <c r="BO6" s="154"/>
      <c r="BP6" s="154"/>
      <c r="BQ6" s="154"/>
      <c r="BR6" s="154"/>
      <c r="BS6" s="154"/>
      <c r="BT6" s="154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2"/>
      <c r="CK6" s="12"/>
      <c r="CL6" s="12"/>
      <c r="CM6" s="12"/>
      <c r="CN6" s="12"/>
      <c r="CO6" s="12"/>
      <c r="CP6" s="12"/>
      <c r="CQ6" s="12"/>
    </row>
    <row r="7" spans="1:310" ht="18.75" customHeight="1">
      <c r="A7" s="234" t="s">
        <v>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178"/>
      <c r="AP7" s="178"/>
      <c r="AQ7" s="178"/>
      <c r="AR7" s="178"/>
      <c r="AS7" s="178"/>
      <c r="AT7" s="178"/>
      <c r="AU7" s="178"/>
      <c r="AV7" s="178"/>
      <c r="AW7" s="4"/>
      <c r="AX7" s="4"/>
      <c r="AY7" s="4"/>
      <c r="AZ7" s="4"/>
      <c r="BA7" s="4"/>
      <c r="BB7" s="4"/>
      <c r="BC7" s="4"/>
      <c r="BD7" s="4"/>
      <c r="BE7" s="178"/>
      <c r="BF7" s="178"/>
      <c r="BG7" s="178"/>
      <c r="BH7" s="178"/>
      <c r="BI7" s="178"/>
      <c r="BJ7" s="178"/>
      <c r="BK7" s="178"/>
      <c r="BL7" s="178"/>
      <c r="BM7" s="155"/>
      <c r="BN7" s="155"/>
      <c r="BO7" s="155"/>
      <c r="BP7" s="155"/>
      <c r="BQ7" s="155"/>
      <c r="BR7" s="155"/>
      <c r="BS7" s="155"/>
      <c r="BT7" s="155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  <c r="CJ7" s="13"/>
      <c r="CK7" s="13"/>
      <c r="CL7" s="13"/>
      <c r="CM7" s="13"/>
      <c r="CN7" s="13"/>
      <c r="CO7" s="13"/>
      <c r="CP7" s="13"/>
      <c r="CQ7" s="13"/>
    </row>
    <row r="8" spans="1:310" s="7" customFormat="1" ht="16.5" thickBot="1">
      <c r="E8" s="14"/>
      <c r="F8" s="14"/>
      <c r="J8" s="187"/>
      <c r="K8" s="187"/>
      <c r="L8" s="187"/>
      <c r="N8" s="187"/>
      <c r="O8" s="15"/>
      <c r="P8" s="15"/>
      <c r="Y8" s="187"/>
      <c r="Z8" s="187"/>
      <c r="AA8" s="187"/>
      <c r="AB8" s="187"/>
      <c r="AC8" s="187"/>
      <c r="AD8" s="187"/>
      <c r="AE8" s="187"/>
      <c r="AF8" s="187"/>
      <c r="AJ8" s="14"/>
      <c r="AO8" s="187"/>
      <c r="AP8" s="187"/>
      <c r="AQ8" s="187"/>
      <c r="AR8" s="187"/>
      <c r="AS8" s="187"/>
      <c r="AT8" s="187"/>
      <c r="AU8" s="187"/>
      <c r="AV8" s="187"/>
      <c r="BE8" s="187"/>
      <c r="BF8" s="187"/>
      <c r="BG8" s="187"/>
      <c r="BH8" s="187"/>
      <c r="BI8" s="187"/>
      <c r="BJ8" s="187"/>
      <c r="BK8" s="187"/>
      <c r="BL8" s="187"/>
      <c r="BM8" s="162"/>
      <c r="BN8" s="162"/>
      <c r="BO8" s="162"/>
      <c r="BP8" s="162"/>
      <c r="BQ8" s="162"/>
      <c r="BR8" s="162"/>
      <c r="BS8" s="162"/>
      <c r="BT8" s="162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</row>
    <row r="9" spans="1:310" ht="64.5" customHeight="1" thickBot="1">
      <c r="A9" s="235" t="s">
        <v>5</v>
      </c>
      <c r="B9" s="236" t="s">
        <v>6</v>
      </c>
      <c r="C9" s="236" t="s">
        <v>182</v>
      </c>
      <c r="D9" s="237" t="s">
        <v>7</v>
      </c>
      <c r="E9" s="224" t="s">
        <v>8</v>
      </c>
      <c r="F9" s="225"/>
      <c r="G9" s="228" t="s">
        <v>9</v>
      </c>
      <c r="H9" s="229"/>
      <c r="I9" s="229"/>
      <c r="J9" s="229"/>
      <c r="K9" s="229"/>
      <c r="L9" s="230"/>
      <c r="M9" s="224" t="s">
        <v>10</v>
      </c>
      <c r="N9" s="225"/>
      <c r="O9" s="224" t="s">
        <v>11</v>
      </c>
      <c r="P9" s="225"/>
      <c r="Q9" s="238" t="s">
        <v>12</v>
      </c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38"/>
      <c r="BR9" s="238"/>
      <c r="BS9" s="238"/>
      <c r="BT9" s="238"/>
      <c r="BU9" s="238"/>
      <c r="BV9" s="238"/>
      <c r="BW9" s="238"/>
      <c r="BX9" s="238"/>
      <c r="BY9" s="238"/>
      <c r="BZ9" s="238"/>
      <c r="CA9" s="238"/>
      <c r="CB9" s="238"/>
      <c r="CC9" s="238"/>
      <c r="CD9" s="238"/>
      <c r="CE9" s="238"/>
      <c r="CF9" s="238"/>
      <c r="CG9" s="238"/>
      <c r="CH9" s="238"/>
      <c r="CI9" s="238"/>
      <c r="CJ9" s="238"/>
      <c r="CK9" s="238"/>
      <c r="CL9" s="238"/>
      <c r="CM9" s="238"/>
      <c r="CN9" s="238"/>
      <c r="CO9" s="238"/>
      <c r="CP9" s="238"/>
      <c r="CQ9" s="238"/>
    </row>
    <row r="10" spans="1:310" ht="97.7" customHeight="1" thickBot="1">
      <c r="A10" s="235"/>
      <c r="B10" s="236"/>
      <c r="C10" s="236"/>
      <c r="D10" s="237"/>
      <c r="E10" s="226"/>
      <c r="F10" s="227"/>
      <c r="G10" s="223" t="s">
        <v>13</v>
      </c>
      <c r="H10" s="223"/>
      <c r="I10" s="223"/>
      <c r="J10" s="223" t="s">
        <v>183</v>
      </c>
      <c r="K10" s="223"/>
      <c r="L10" s="223"/>
      <c r="M10" s="226"/>
      <c r="N10" s="227"/>
      <c r="O10" s="226"/>
      <c r="P10" s="227"/>
      <c r="Q10" s="223" t="s">
        <v>14</v>
      </c>
      <c r="R10" s="223"/>
      <c r="S10" s="223"/>
      <c r="T10" s="223"/>
      <c r="U10" s="223"/>
      <c r="V10" s="223"/>
      <c r="W10" s="223"/>
      <c r="X10" s="223"/>
      <c r="Y10" s="223" t="s">
        <v>191</v>
      </c>
      <c r="Z10" s="223"/>
      <c r="AA10" s="223"/>
      <c r="AB10" s="223"/>
      <c r="AC10" s="223"/>
      <c r="AD10" s="223"/>
      <c r="AE10" s="223"/>
      <c r="AF10" s="223"/>
      <c r="AG10" s="223" t="s">
        <v>15</v>
      </c>
      <c r="AH10" s="223"/>
      <c r="AI10" s="223"/>
      <c r="AJ10" s="223"/>
      <c r="AK10" s="223"/>
      <c r="AL10" s="223"/>
      <c r="AM10" s="223"/>
      <c r="AN10" s="223"/>
      <c r="AO10" s="223" t="s">
        <v>192</v>
      </c>
      <c r="AP10" s="223"/>
      <c r="AQ10" s="223"/>
      <c r="AR10" s="223"/>
      <c r="AS10" s="223"/>
      <c r="AT10" s="223"/>
      <c r="AU10" s="223"/>
      <c r="AV10" s="223"/>
      <c r="AW10" s="223" t="s">
        <v>16</v>
      </c>
      <c r="AX10" s="223"/>
      <c r="AY10" s="223"/>
      <c r="AZ10" s="223"/>
      <c r="BA10" s="223"/>
      <c r="BB10" s="223"/>
      <c r="BC10" s="223"/>
      <c r="BD10" s="223"/>
      <c r="BE10" s="223" t="s">
        <v>193</v>
      </c>
      <c r="BF10" s="223"/>
      <c r="BG10" s="223"/>
      <c r="BH10" s="223"/>
      <c r="BI10" s="223"/>
      <c r="BJ10" s="223"/>
      <c r="BK10" s="223"/>
      <c r="BL10" s="223"/>
      <c r="BM10" s="223" t="s">
        <v>171</v>
      </c>
      <c r="BN10" s="223"/>
      <c r="BO10" s="223"/>
      <c r="BP10" s="223"/>
      <c r="BQ10" s="223"/>
      <c r="BR10" s="223"/>
      <c r="BS10" s="223"/>
      <c r="BT10" s="223"/>
      <c r="BU10" s="240" t="s">
        <v>195</v>
      </c>
      <c r="BV10" s="241"/>
      <c r="BW10" s="241"/>
      <c r="BX10" s="241"/>
      <c r="BY10" s="241"/>
      <c r="BZ10" s="241"/>
      <c r="CA10" s="242"/>
      <c r="CB10" s="239" t="s">
        <v>17</v>
      </c>
      <c r="CC10" s="239"/>
      <c r="CD10" s="239"/>
      <c r="CE10" s="239"/>
      <c r="CF10" s="239"/>
      <c r="CG10" s="239"/>
      <c r="CH10" s="239"/>
      <c r="CI10" s="239"/>
      <c r="CJ10" s="239" t="s">
        <v>194</v>
      </c>
      <c r="CK10" s="239"/>
      <c r="CL10" s="239"/>
      <c r="CM10" s="239"/>
      <c r="CN10" s="239"/>
      <c r="CO10" s="239"/>
      <c r="CP10" s="239"/>
      <c r="CQ10" s="239"/>
    </row>
    <row r="11" spans="1:310" ht="203.25" customHeight="1">
      <c r="A11" s="235"/>
      <c r="B11" s="236"/>
      <c r="C11" s="236"/>
      <c r="D11" s="237"/>
      <c r="E11" s="16" t="s">
        <v>18</v>
      </c>
      <c r="F11" s="16" t="s">
        <v>183</v>
      </c>
      <c r="G11" s="17" t="s">
        <v>19</v>
      </c>
      <c r="H11" s="17" t="s">
        <v>20</v>
      </c>
      <c r="I11" s="17" t="s">
        <v>21</v>
      </c>
      <c r="J11" s="17" t="s">
        <v>19</v>
      </c>
      <c r="K11" s="17" t="s">
        <v>20</v>
      </c>
      <c r="L11" s="17" t="s">
        <v>21</v>
      </c>
      <c r="M11" s="18" t="s">
        <v>13</v>
      </c>
      <c r="N11" s="18" t="s">
        <v>183</v>
      </c>
      <c r="O11" s="17" t="s">
        <v>22</v>
      </c>
      <c r="P11" s="17" t="s">
        <v>183</v>
      </c>
      <c r="Q11" s="17" t="s">
        <v>23</v>
      </c>
      <c r="R11" s="17" t="s">
        <v>24</v>
      </c>
      <c r="S11" s="17" t="s">
        <v>25</v>
      </c>
      <c r="T11" s="18" t="s">
        <v>26</v>
      </c>
      <c r="U11" s="18" t="s">
        <v>27</v>
      </c>
      <c r="V11" s="18" t="s">
        <v>28</v>
      </c>
      <c r="W11" s="18" t="s">
        <v>29</v>
      </c>
      <c r="X11" s="18" t="s">
        <v>30</v>
      </c>
      <c r="Y11" s="17" t="s">
        <v>23</v>
      </c>
      <c r="Z11" s="17" t="s">
        <v>24</v>
      </c>
      <c r="AA11" s="17" t="s">
        <v>25</v>
      </c>
      <c r="AB11" s="18" t="s">
        <v>26</v>
      </c>
      <c r="AC11" s="18" t="s">
        <v>27</v>
      </c>
      <c r="AD11" s="18" t="s">
        <v>28</v>
      </c>
      <c r="AE11" s="18" t="s">
        <v>29</v>
      </c>
      <c r="AF11" s="18" t="s">
        <v>30</v>
      </c>
      <c r="AG11" s="17" t="s">
        <v>23</v>
      </c>
      <c r="AH11" s="17" t="s">
        <v>24</v>
      </c>
      <c r="AI11" s="17" t="s">
        <v>25</v>
      </c>
      <c r="AJ11" s="18" t="s">
        <v>26</v>
      </c>
      <c r="AK11" s="18" t="s">
        <v>27</v>
      </c>
      <c r="AL11" s="18" t="s">
        <v>28</v>
      </c>
      <c r="AM11" s="18" t="s">
        <v>29</v>
      </c>
      <c r="AN11" s="18" t="s">
        <v>30</v>
      </c>
      <c r="AO11" s="17" t="s">
        <v>23</v>
      </c>
      <c r="AP11" s="17" t="s">
        <v>24</v>
      </c>
      <c r="AQ11" s="17" t="s">
        <v>25</v>
      </c>
      <c r="AR11" s="18" t="s">
        <v>26</v>
      </c>
      <c r="AS11" s="18" t="s">
        <v>27</v>
      </c>
      <c r="AT11" s="18" t="s">
        <v>28</v>
      </c>
      <c r="AU11" s="18" t="s">
        <v>29</v>
      </c>
      <c r="AV11" s="18" t="s">
        <v>30</v>
      </c>
      <c r="AW11" s="17" t="s">
        <v>23</v>
      </c>
      <c r="AX11" s="17" t="s">
        <v>24</v>
      </c>
      <c r="AY11" s="17" t="s">
        <v>25</v>
      </c>
      <c r="AZ11" s="18" t="s">
        <v>26</v>
      </c>
      <c r="BA11" s="18" t="s">
        <v>27</v>
      </c>
      <c r="BB11" s="18" t="s">
        <v>28</v>
      </c>
      <c r="BC11" s="18" t="s">
        <v>29</v>
      </c>
      <c r="BD11" s="18" t="s">
        <v>30</v>
      </c>
      <c r="BE11" s="17" t="s">
        <v>23</v>
      </c>
      <c r="BF11" s="17" t="s">
        <v>24</v>
      </c>
      <c r="BG11" s="17" t="s">
        <v>25</v>
      </c>
      <c r="BH11" s="18" t="s">
        <v>26</v>
      </c>
      <c r="BI11" s="18" t="s">
        <v>27</v>
      </c>
      <c r="BJ11" s="18" t="s">
        <v>28</v>
      </c>
      <c r="BK11" s="18" t="s">
        <v>29</v>
      </c>
      <c r="BL11" s="18" t="s">
        <v>30</v>
      </c>
      <c r="BM11" s="17" t="s">
        <v>23</v>
      </c>
      <c r="BN11" s="17" t="s">
        <v>24</v>
      </c>
      <c r="BO11" s="17" t="s">
        <v>25</v>
      </c>
      <c r="BP11" s="18" t="s">
        <v>26</v>
      </c>
      <c r="BQ11" s="18" t="s">
        <v>27</v>
      </c>
      <c r="BR11" s="18" t="s">
        <v>28</v>
      </c>
      <c r="BS11" s="18" t="s">
        <v>29</v>
      </c>
      <c r="BT11" s="18" t="s">
        <v>30</v>
      </c>
      <c r="BU11" s="17" t="s">
        <v>23</v>
      </c>
      <c r="BV11" s="17" t="s">
        <v>24</v>
      </c>
      <c r="BW11" s="17" t="s">
        <v>25</v>
      </c>
      <c r="BX11" s="18" t="s">
        <v>26</v>
      </c>
      <c r="BY11" s="18" t="s">
        <v>27</v>
      </c>
      <c r="BZ11" s="18" t="s">
        <v>28</v>
      </c>
      <c r="CA11" s="18" t="s">
        <v>29</v>
      </c>
      <c r="CB11" s="17" t="s">
        <v>23</v>
      </c>
      <c r="CC11" s="17" t="s">
        <v>24</v>
      </c>
      <c r="CD11" s="17" t="s">
        <v>25</v>
      </c>
      <c r="CE11" s="18" t="s">
        <v>26</v>
      </c>
      <c r="CF11" s="18" t="s">
        <v>27</v>
      </c>
      <c r="CG11" s="18" t="s">
        <v>28</v>
      </c>
      <c r="CH11" s="18" t="s">
        <v>29</v>
      </c>
      <c r="CI11" s="19" t="s">
        <v>30</v>
      </c>
      <c r="CJ11" s="17" t="s">
        <v>23</v>
      </c>
      <c r="CK11" s="17" t="s">
        <v>24</v>
      </c>
      <c r="CL11" s="17" t="s">
        <v>25</v>
      </c>
      <c r="CM11" s="18" t="s">
        <v>26</v>
      </c>
      <c r="CN11" s="18" t="s">
        <v>27</v>
      </c>
      <c r="CO11" s="18" t="s">
        <v>28</v>
      </c>
      <c r="CP11" s="18" t="s">
        <v>29</v>
      </c>
      <c r="CQ11" s="19" t="s">
        <v>30</v>
      </c>
    </row>
    <row r="12" spans="1:310" ht="19.5" customHeight="1">
      <c r="A12" s="20">
        <v>1</v>
      </c>
      <c r="B12" s="3">
        <v>2</v>
      </c>
      <c r="C12" s="20">
        <v>3</v>
      </c>
      <c r="D12" s="174">
        <v>4</v>
      </c>
      <c r="E12" s="20">
        <v>5</v>
      </c>
      <c r="F12" s="174">
        <v>6</v>
      </c>
      <c r="G12" s="20">
        <v>7</v>
      </c>
      <c r="H12" s="174">
        <v>8</v>
      </c>
      <c r="I12" s="20">
        <v>9</v>
      </c>
      <c r="J12" s="174">
        <v>10</v>
      </c>
      <c r="K12" s="20">
        <v>11</v>
      </c>
      <c r="L12" s="174">
        <v>12</v>
      </c>
      <c r="M12" s="20">
        <v>13</v>
      </c>
      <c r="N12" s="174">
        <v>14</v>
      </c>
      <c r="O12" s="20">
        <v>15</v>
      </c>
      <c r="P12" s="174">
        <v>16</v>
      </c>
      <c r="Q12" s="20">
        <v>17</v>
      </c>
      <c r="R12" s="174">
        <v>18</v>
      </c>
      <c r="S12" s="20">
        <v>19</v>
      </c>
      <c r="T12" s="174">
        <v>20</v>
      </c>
      <c r="U12" s="20">
        <v>21</v>
      </c>
      <c r="V12" s="174">
        <v>22</v>
      </c>
      <c r="W12" s="20">
        <v>23</v>
      </c>
      <c r="X12" s="174">
        <v>24</v>
      </c>
      <c r="Y12" s="20">
        <v>25</v>
      </c>
      <c r="Z12" s="174">
        <v>26</v>
      </c>
      <c r="AA12" s="20">
        <v>27</v>
      </c>
      <c r="AB12" s="174">
        <v>28</v>
      </c>
      <c r="AC12" s="20">
        <v>29</v>
      </c>
      <c r="AD12" s="174">
        <v>30</v>
      </c>
      <c r="AE12" s="20">
        <v>31</v>
      </c>
      <c r="AF12" s="174">
        <v>32</v>
      </c>
      <c r="AG12" s="20">
        <v>33</v>
      </c>
      <c r="AH12" s="174">
        <v>34</v>
      </c>
      <c r="AI12" s="20">
        <v>35</v>
      </c>
      <c r="AJ12" s="174">
        <v>36</v>
      </c>
      <c r="AK12" s="20">
        <v>37</v>
      </c>
      <c r="AL12" s="174">
        <v>38</v>
      </c>
      <c r="AM12" s="20">
        <v>39</v>
      </c>
      <c r="AN12" s="174">
        <v>40</v>
      </c>
      <c r="AO12" s="20">
        <v>41</v>
      </c>
      <c r="AP12" s="174">
        <v>42</v>
      </c>
      <c r="AQ12" s="20">
        <v>43</v>
      </c>
      <c r="AR12" s="174">
        <v>44</v>
      </c>
      <c r="AS12" s="20">
        <v>45</v>
      </c>
      <c r="AT12" s="174">
        <v>46</v>
      </c>
      <c r="AU12" s="20">
        <v>47</v>
      </c>
      <c r="AV12" s="174">
        <v>48</v>
      </c>
      <c r="AW12" s="20">
        <v>49</v>
      </c>
      <c r="AX12" s="174">
        <v>50</v>
      </c>
      <c r="AY12" s="20">
        <v>51</v>
      </c>
      <c r="AZ12" s="174">
        <v>52</v>
      </c>
      <c r="BA12" s="20">
        <v>53</v>
      </c>
      <c r="BB12" s="174">
        <v>54</v>
      </c>
      <c r="BC12" s="20">
        <v>55</v>
      </c>
      <c r="BD12" s="174">
        <v>56</v>
      </c>
      <c r="BE12" s="20">
        <v>57</v>
      </c>
      <c r="BF12" s="174">
        <v>58</v>
      </c>
      <c r="BG12" s="20">
        <v>59</v>
      </c>
      <c r="BH12" s="174">
        <v>60</v>
      </c>
      <c r="BI12" s="20">
        <v>61</v>
      </c>
      <c r="BJ12" s="174">
        <v>62</v>
      </c>
      <c r="BK12" s="20">
        <v>63</v>
      </c>
      <c r="BL12" s="174">
        <v>64</v>
      </c>
      <c r="BM12" s="20">
        <v>65</v>
      </c>
      <c r="BN12" s="174">
        <v>66</v>
      </c>
      <c r="BO12" s="20">
        <v>67</v>
      </c>
      <c r="BP12" s="174">
        <v>68</v>
      </c>
      <c r="BQ12" s="20">
        <v>69</v>
      </c>
      <c r="BR12" s="174">
        <v>70</v>
      </c>
      <c r="BS12" s="20">
        <v>71</v>
      </c>
      <c r="BT12" s="174">
        <v>72</v>
      </c>
      <c r="BU12" s="20">
        <v>73</v>
      </c>
      <c r="BV12" s="174">
        <v>74</v>
      </c>
      <c r="BW12" s="20">
        <v>75</v>
      </c>
      <c r="BX12" s="174">
        <v>76</v>
      </c>
      <c r="BY12" s="20">
        <v>77</v>
      </c>
      <c r="BZ12" s="174">
        <v>78</v>
      </c>
      <c r="CA12" s="20">
        <v>79</v>
      </c>
      <c r="CB12" s="174">
        <v>80</v>
      </c>
      <c r="CC12" s="20">
        <v>81</v>
      </c>
      <c r="CD12" s="174">
        <v>82</v>
      </c>
      <c r="CE12" s="20">
        <v>83</v>
      </c>
      <c r="CF12" s="174">
        <v>84</v>
      </c>
      <c r="CG12" s="20">
        <v>85</v>
      </c>
      <c r="CH12" s="174">
        <v>86</v>
      </c>
      <c r="CI12" s="20">
        <v>87</v>
      </c>
      <c r="CJ12" s="174">
        <v>88</v>
      </c>
      <c r="CK12" s="20">
        <v>89</v>
      </c>
      <c r="CL12" s="174">
        <v>90</v>
      </c>
      <c r="CM12" s="20">
        <v>91</v>
      </c>
      <c r="CN12" s="174">
        <v>92</v>
      </c>
      <c r="CO12" s="20">
        <v>93</v>
      </c>
      <c r="CP12" s="174">
        <v>94</v>
      </c>
      <c r="CQ12" s="20">
        <v>95</v>
      </c>
    </row>
    <row r="13" spans="1:310" s="99" customFormat="1" ht="31.5">
      <c r="A13" s="90" t="s">
        <v>31</v>
      </c>
      <c r="B13" s="91" t="s">
        <v>32</v>
      </c>
      <c r="C13" s="92"/>
      <c r="D13" s="93"/>
      <c r="E13" s="93"/>
      <c r="F13" s="93"/>
      <c r="G13" s="94"/>
      <c r="H13" s="95"/>
      <c r="I13" s="96"/>
      <c r="J13" s="96"/>
      <c r="K13" s="96"/>
      <c r="L13" s="96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7"/>
      <c r="CR13" s="98"/>
    </row>
    <row r="14" spans="1:310" s="103" customFormat="1">
      <c r="A14" s="100" t="s">
        <v>33</v>
      </c>
      <c r="B14" s="104" t="s">
        <v>36</v>
      </c>
      <c r="C14" s="92" t="s">
        <v>37</v>
      </c>
      <c r="D14" s="101">
        <v>2024</v>
      </c>
      <c r="E14" s="101">
        <v>2025</v>
      </c>
      <c r="F14" s="101">
        <v>2024</v>
      </c>
      <c r="G14" s="95"/>
      <c r="H14" s="189">
        <v>70.75</v>
      </c>
      <c r="I14" s="205">
        <v>45200</v>
      </c>
      <c r="J14" s="96"/>
      <c r="K14" s="95">
        <v>7.29</v>
      </c>
      <c r="L14" s="96">
        <v>45355</v>
      </c>
      <c r="M14" s="202">
        <v>70.75</v>
      </c>
      <c r="N14" s="95">
        <v>7.29</v>
      </c>
      <c r="O14" s="202">
        <v>70.75</v>
      </c>
      <c r="P14" s="95">
        <f>N14</f>
        <v>7.29</v>
      </c>
      <c r="Q14" s="95">
        <v>33.24</v>
      </c>
      <c r="R14" s="95"/>
      <c r="S14" s="95"/>
      <c r="T14" s="95">
        <f>U14+V14</f>
        <v>0</v>
      </c>
      <c r="U14" s="95"/>
      <c r="V14" s="95"/>
      <c r="W14" s="95">
        <f>X14*1.2-X14</f>
        <v>5.5399999999999991</v>
      </c>
      <c r="X14" s="95">
        <f>Q14/1.2</f>
        <v>27.700000000000003</v>
      </c>
      <c r="Y14" s="95">
        <v>7.29</v>
      </c>
      <c r="Z14" s="95"/>
      <c r="AA14" s="95"/>
      <c r="AB14" s="95"/>
      <c r="AC14" s="170"/>
      <c r="AD14" s="95"/>
      <c r="AE14" s="95">
        <f>Y14-Y14/1.2</f>
        <v>1.2149999999999999</v>
      </c>
      <c r="AF14" s="95">
        <f>Y14-AB14-AE14</f>
        <v>6.0750000000000002</v>
      </c>
      <c r="AG14" s="95">
        <v>37.51</v>
      </c>
      <c r="AH14" s="95"/>
      <c r="AI14" s="95"/>
      <c r="AJ14" s="95"/>
      <c r="AK14" s="95">
        <v>5.54</v>
      </c>
      <c r="AL14" s="95"/>
      <c r="AM14" s="95">
        <v>6.2516666666666652</v>
      </c>
      <c r="AN14" s="95">
        <v>25.718333333333334</v>
      </c>
      <c r="AO14" s="95"/>
      <c r="AP14" s="95"/>
      <c r="AQ14" s="95"/>
      <c r="AR14" s="95"/>
      <c r="AS14" s="95">
        <v>1.21</v>
      </c>
      <c r="AT14" s="95"/>
      <c r="AU14" s="95"/>
      <c r="AV14" s="95"/>
      <c r="AW14" s="95"/>
      <c r="AX14" s="95"/>
      <c r="AY14" s="95"/>
      <c r="AZ14" s="95"/>
      <c r="BA14" s="95">
        <v>11.79</v>
      </c>
      <c r="BB14" s="95"/>
      <c r="BC14" s="95"/>
      <c r="BD14" s="95"/>
      <c r="BE14" s="95"/>
      <c r="BF14" s="95"/>
      <c r="BG14" s="95"/>
      <c r="BH14" s="95"/>
      <c r="BI14" s="189">
        <v>1.21</v>
      </c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>
        <v>1.21</v>
      </c>
      <c r="BZ14" s="95"/>
      <c r="CA14" s="95"/>
      <c r="CB14" s="95">
        <v>70.75</v>
      </c>
      <c r="CC14" s="95"/>
      <c r="CD14" s="95"/>
      <c r="CE14" s="95">
        <v>0</v>
      </c>
      <c r="CF14" s="95">
        <v>17.329999999999998</v>
      </c>
      <c r="CG14" s="95">
        <v>0</v>
      </c>
      <c r="CH14" s="95">
        <v>11.791666666666664</v>
      </c>
      <c r="CI14" s="95">
        <v>41.628333333333337</v>
      </c>
      <c r="CJ14" s="95">
        <v>7.29</v>
      </c>
      <c r="CK14" s="95"/>
      <c r="CL14" s="95"/>
      <c r="CM14" s="95">
        <v>0</v>
      </c>
      <c r="CN14" s="95">
        <v>3.63</v>
      </c>
      <c r="CO14" s="95">
        <v>0</v>
      </c>
      <c r="CP14" s="95">
        <v>1.2149999999999999</v>
      </c>
      <c r="CQ14" s="95">
        <v>2.4450000000000003</v>
      </c>
      <c r="CR14" s="98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</row>
    <row r="15" spans="1:310" s="103" customFormat="1">
      <c r="A15" s="100" t="s">
        <v>35</v>
      </c>
      <c r="B15" s="104" t="s">
        <v>39</v>
      </c>
      <c r="C15" s="92" t="s">
        <v>40</v>
      </c>
      <c r="D15" s="101">
        <v>2024</v>
      </c>
      <c r="E15" s="101">
        <v>2024</v>
      </c>
      <c r="F15" s="101">
        <v>2024</v>
      </c>
      <c r="G15" s="95"/>
      <c r="H15" s="95">
        <v>6.92</v>
      </c>
      <c r="I15" s="205">
        <v>45200</v>
      </c>
      <c r="J15" s="96"/>
      <c r="K15" s="95">
        <v>11</v>
      </c>
      <c r="L15" s="96">
        <v>45355</v>
      </c>
      <c r="M15" s="202">
        <v>6.92</v>
      </c>
      <c r="N15" s="95">
        <v>11</v>
      </c>
      <c r="O15" s="202">
        <v>6.92</v>
      </c>
      <c r="P15" s="95">
        <f>N15</f>
        <v>11</v>
      </c>
      <c r="Q15" s="95">
        <v>6.92</v>
      </c>
      <c r="R15" s="95"/>
      <c r="S15" s="95"/>
      <c r="T15" s="95">
        <f>U15+V15</f>
        <v>0</v>
      </c>
      <c r="U15" s="95"/>
      <c r="V15" s="95"/>
      <c r="W15" s="95">
        <f>X15*1.2-X15</f>
        <v>1.1533333333333333</v>
      </c>
      <c r="X15" s="95">
        <f>Q15/1.2</f>
        <v>5.7666666666666666</v>
      </c>
      <c r="Y15" s="95">
        <v>11</v>
      </c>
      <c r="Z15" s="95"/>
      <c r="AA15" s="95"/>
      <c r="AB15" s="95"/>
      <c r="AC15" s="170"/>
      <c r="AD15" s="95"/>
      <c r="AE15" s="95">
        <f t="shared" ref="AE15:AE33" si="0">Y15-Y15/1.2</f>
        <v>1.8333333333333321</v>
      </c>
      <c r="AF15" s="95">
        <f t="shared" ref="AF15:AF33" si="1">Y15-AB15-AE15</f>
        <v>9.1666666666666679</v>
      </c>
      <c r="AG15" s="95"/>
      <c r="AH15" s="95"/>
      <c r="AI15" s="95"/>
      <c r="AJ15" s="95"/>
      <c r="AK15" s="95">
        <v>1.1499999999999999</v>
      </c>
      <c r="AL15" s="95"/>
      <c r="AM15" s="95"/>
      <c r="AN15" s="95"/>
      <c r="AO15" s="95"/>
      <c r="AP15" s="95"/>
      <c r="AQ15" s="95"/>
      <c r="AR15" s="95"/>
      <c r="AS15" s="95">
        <v>1.83</v>
      </c>
      <c r="AT15" s="95"/>
      <c r="AU15" s="95"/>
      <c r="AV15" s="95"/>
      <c r="AW15" s="95"/>
      <c r="AX15" s="95"/>
      <c r="AY15" s="95"/>
      <c r="AZ15" s="95"/>
      <c r="BA15" s="95">
        <v>1.1499999999999999</v>
      </c>
      <c r="BB15" s="95"/>
      <c r="BC15" s="95"/>
      <c r="BD15" s="95"/>
      <c r="BE15" s="95"/>
      <c r="BF15" s="95"/>
      <c r="BG15" s="95"/>
      <c r="BH15" s="95"/>
      <c r="BI15" s="189">
        <v>1.83</v>
      </c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>
        <v>1.83</v>
      </c>
      <c r="BZ15" s="95"/>
      <c r="CA15" s="95"/>
      <c r="CB15" s="95">
        <v>6.92</v>
      </c>
      <c r="CC15" s="95"/>
      <c r="CD15" s="95"/>
      <c r="CE15" s="95">
        <v>0</v>
      </c>
      <c r="CF15" s="95">
        <v>2.2999999999999998</v>
      </c>
      <c r="CG15" s="95">
        <v>0</v>
      </c>
      <c r="CH15" s="95">
        <v>1.1533333333333333</v>
      </c>
      <c r="CI15" s="95">
        <v>3.4666666666666672</v>
      </c>
      <c r="CJ15" s="95">
        <v>11</v>
      </c>
      <c r="CK15" s="95"/>
      <c r="CL15" s="95"/>
      <c r="CM15" s="95">
        <v>0</v>
      </c>
      <c r="CN15" s="95">
        <v>5.49</v>
      </c>
      <c r="CO15" s="95">
        <v>0</v>
      </c>
      <c r="CP15" s="95">
        <v>1.8333333333333321</v>
      </c>
      <c r="CQ15" s="95">
        <v>3.6766666666666676</v>
      </c>
      <c r="CR15" s="98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98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</row>
    <row r="16" spans="1:310" s="103" customFormat="1">
      <c r="A16" s="100" t="s">
        <v>38</v>
      </c>
      <c r="B16" s="103" t="s">
        <v>172</v>
      </c>
      <c r="C16" s="92" t="s">
        <v>173</v>
      </c>
      <c r="D16" s="101">
        <v>2025</v>
      </c>
      <c r="F16" s="101">
        <v>2025</v>
      </c>
      <c r="G16" s="95"/>
      <c r="H16" s="189">
        <v>0</v>
      </c>
      <c r="I16" s="173"/>
      <c r="J16" s="96"/>
      <c r="K16" s="95">
        <v>2.19</v>
      </c>
      <c r="L16" s="96">
        <v>45355</v>
      </c>
      <c r="M16" s="202">
        <v>0</v>
      </c>
      <c r="N16" s="95">
        <v>2.19</v>
      </c>
      <c r="O16" s="202">
        <v>0</v>
      </c>
      <c r="P16" s="95">
        <f>N16</f>
        <v>2.19</v>
      </c>
      <c r="Q16" s="95">
        <v>0</v>
      </c>
      <c r="R16" s="95"/>
      <c r="S16" s="95"/>
      <c r="T16" s="95">
        <f>U16+V16</f>
        <v>0</v>
      </c>
      <c r="U16" s="95"/>
      <c r="V16" s="95"/>
      <c r="W16" s="95">
        <f t="shared" ref="W16:W17" si="2">X16*1.2-X16</f>
        <v>0</v>
      </c>
      <c r="X16" s="95">
        <f t="shared" ref="X16:X17" si="3">Q16/1.2</f>
        <v>0</v>
      </c>
      <c r="Y16" s="95">
        <v>0</v>
      </c>
      <c r="Z16" s="95"/>
      <c r="AA16" s="95"/>
      <c r="AB16" s="95"/>
      <c r="AC16" s="170"/>
      <c r="AD16" s="95"/>
      <c r="AE16" s="95">
        <f t="shared" si="0"/>
        <v>0</v>
      </c>
      <c r="AF16" s="95">
        <f t="shared" si="1"/>
        <v>0</v>
      </c>
      <c r="AJ16" s="95"/>
      <c r="AM16" s="95"/>
      <c r="AN16" s="95"/>
      <c r="AO16" s="95">
        <v>2.19</v>
      </c>
      <c r="AP16" s="95"/>
      <c r="AQ16" s="95"/>
      <c r="AR16" s="95"/>
      <c r="AS16" s="95"/>
      <c r="AT16" s="95"/>
      <c r="AU16" s="95">
        <v>0.36499999999999999</v>
      </c>
      <c r="AV16" s="95">
        <v>1.825</v>
      </c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189">
        <v>0.36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>
        <v>0.36</v>
      </c>
      <c r="BZ16" s="95"/>
      <c r="CA16" s="95"/>
      <c r="CB16" s="95">
        <v>0</v>
      </c>
      <c r="CC16" s="95"/>
      <c r="CD16" s="95"/>
      <c r="CE16" s="95">
        <v>0</v>
      </c>
      <c r="CF16" s="95">
        <v>0</v>
      </c>
      <c r="CG16" s="95">
        <v>0</v>
      </c>
      <c r="CH16" s="95">
        <v>0</v>
      </c>
      <c r="CI16" s="95">
        <v>0</v>
      </c>
      <c r="CJ16" s="95">
        <v>2.19</v>
      </c>
      <c r="CK16" s="95"/>
      <c r="CL16" s="95"/>
      <c r="CM16" s="95">
        <v>0</v>
      </c>
      <c r="CN16" s="95">
        <v>0.72</v>
      </c>
      <c r="CO16" s="95">
        <v>0</v>
      </c>
      <c r="CP16" s="95">
        <v>0.36499999999999999</v>
      </c>
      <c r="CQ16" s="95">
        <v>1.105</v>
      </c>
      <c r="CR16" s="98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  <c r="JI16" s="98"/>
      <c r="JJ16" s="98"/>
      <c r="JK16" s="98"/>
      <c r="JL16" s="98"/>
      <c r="JM16" s="98"/>
      <c r="JN16" s="98"/>
      <c r="JO16" s="98"/>
      <c r="JP16" s="98"/>
      <c r="JQ16" s="98"/>
      <c r="JR16" s="98"/>
      <c r="JS16" s="98"/>
      <c r="JT16" s="98"/>
      <c r="JU16" s="98"/>
      <c r="JV16" s="98"/>
      <c r="JW16" s="98"/>
      <c r="JX16" s="98"/>
      <c r="JY16" s="98"/>
      <c r="JZ16" s="98"/>
      <c r="KA16" s="98"/>
      <c r="KB16" s="98"/>
      <c r="KC16" s="98"/>
      <c r="KD16" s="98"/>
      <c r="KE16" s="98"/>
      <c r="KF16" s="98"/>
      <c r="KG16" s="98"/>
      <c r="KH16" s="98"/>
      <c r="KI16" s="98"/>
      <c r="KJ16" s="98"/>
      <c r="KK16" s="98"/>
      <c r="KL16" s="98"/>
      <c r="KM16" s="98"/>
      <c r="KN16" s="98"/>
      <c r="KO16" s="98"/>
      <c r="KP16" s="98"/>
      <c r="KQ16" s="98"/>
      <c r="KR16" s="98"/>
      <c r="KS16" s="98"/>
      <c r="KT16" s="98"/>
      <c r="KU16" s="98"/>
      <c r="KV16" s="98"/>
      <c r="KW16" s="98"/>
      <c r="KX16" s="98"/>
    </row>
    <row r="17" spans="1:310" s="103" customFormat="1">
      <c r="A17" s="100" t="s">
        <v>41</v>
      </c>
      <c r="B17" s="104" t="s">
        <v>42</v>
      </c>
      <c r="C17" s="92" t="s">
        <v>43</v>
      </c>
      <c r="D17" s="101">
        <v>2024</v>
      </c>
      <c r="E17" s="101">
        <v>2024</v>
      </c>
      <c r="F17" s="101">
        <v>2024</v>
      </c>
      <c r="G17" s="95"/>
      <c r="H17" s="95">
        <v>5.79</v>
      </c>
      <c r="I17" s="205">
        <v>45200</v>
      </c>
      <c r="J17" s="96"/>
      <c r="K17" s="95">
        <v>19.52</v>
      </c>
      <c r="L17" s="96">
        <v>45355</v>
      </c>
      <c r="M17" s="202">
        <v>5.79</v>
      </c>
      <c r="N17" s="95">
        <v>19.52</v>
      </c>
      <c r="O17" s="202">
        <v>5.79</v>
      </c>
      <c r="P17" s="95">
        <f>N17</f>
        <v>19.52</v>
      </c>
      <c r="Q17" s="95">
        <v>5.79</v>
      </c>
      <c r="R17" s="95"/>
      <c r="S17" s="95"/>
      <c r="T17" s="95">
        <f>U17+V17</f>
        <v>0</v>
      </c>
      <c r="U17" s="95"/>
      <c r="V17" s="95"/>
      <c r="W17" s="95">
        <f t="shared" si="2"/>
        <v>0.96499999999999986</v>
      </c>
      <c r="X17" s="95">
        <f t="shared" si="3"/>
        <v>4.8250000000000002</v>
      </c>
      <c r="Y17" s="95">
        <v>19.52</v>
      </c>
      <c r="Z17" s="95"/>
      <c r="AA17" s="95"/>
      <c r="AB17" s="95"/>
      <c r="AC17" s="170"/>
      <c r="AD17" s="95"/>
      <c r="AE17" s="95">
        <f t="shared" si="0"/>
        <v>3.2533333333333339</v>
      </c>
      <c r="AF17" s="95">
        <f t="shared" si="1"/>
        <v>16.266666666666666</v>
      </c>
      <c r="AG17" s="95"/>
      <c r="AH17" s="95"/>
      <c r="AI17" s="95"/>
      <c r="AJ17" s="95"/>
      <c r="AK17" s="95">
        <v>0.96</v>
      </c>
      <c r="AL17" s="95"/>
      <c r="AM17" s="95"/>
      <c r="AN17" s="95"/>
      <c r="AO17" s="95"/>
      <c r="AP17" s="95"/>
      <c r="AQ17" s="95"/>
      <c r="AR17" s="95"/>
      <c r="AS17" s="95">
        <v>3.25</v>
      </c>
      <c r="AT17" s="95"/>
      <c r="AU17" s="95"/>
      <c r="AV17" s="95"/>
      <c r="AW17" s="95"/>
      <c r="AX17" s="95"/>
      <c r="AY17" s="95"/>
      <c r="AZ17" s="95"/>
      <c r="BA17" s="95">
        <v>0.96</v>
      </c>
      <c r="BB17" s="95"/>
      <c r="BC17" s="95"/>
      <c r="BD17" s="95"/>
      <c r="BE17" s="95"/>
      <c r="BF17" s="95"/>
      <c r="BG17" s="95"/>
      <c r="BH17" s="95"/>
      <c r="BI17" s="189">
        <v>3.25</v>
      </c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>
        <v>3.25</v>
      </c>
      <c r="BZ17" s="95"/>
      <c r="CA17" s="95"/>
      <c r="CB17" s="95">
        <v>5.79</v>
      </c>
      <c r="CC17" s="95"/>
      <c r="CD17" s="95"/>
      <c r="CE17" s="95">
        <v>0</v>
      </c>
      <c r="CF17" s="95">
        <v>1.92</v>
      </c>
      <c r="CG17" s="95">
        <v>0</v>
      </c>
      <c r="CH17" s="95">
        <v>0.96499999999999986</v>
      </c>
      <c r="CI17" s="95">
        <v>2.9050000000000002</v>
      </c>
      <c r="CJ17" s="95">
        <v>19.52</v>
      </c>
      <c r="CK17" s="95"/>
      <c r="CL17" s="95"/>
      <c r="CM17" s="95">
        <v>0</v>
      </c>
      <c r="CN17" s="95">
        <v>9.75</v>
      </c>
      <c r="CO17" s="95">
        <v>0</v>
      </c>
      <c r="CP17" s="95">
        <v>3.2533333333333339</v>
      </c>
      <c r="CQ17" s="95">
        <v>6.5166666666666657</v>
      </c>
      <c r="CR17" s="98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  <c r="JA17" s="98"/>
      <c r="JB17" s="98"/>
      <c r="JC17" s="98"/>
      <c r="JD17" s="98"/>
      <c r="JE17" s="98"/>
      <c r="JF17" s="98"/>
      <c r="JG17" s="98"/>
      <c r="JH17" s="98"/>
      <c r="JI17" s="98"/>
      <c r="JJ17" s="98"/>
      <c r="JK17" s="98"/>
      <c r="JL17" s="98"/>
      <c r="JM17" s="98"/>
      <c r="JN17" s="98"/>
      <c r="JO17" s="98"/>
      <c r="JP17" s="98"/>
      <c r="JQ17" s="98"/>
      <c r="JR17" s="98"/>
      <c r="JS17" s="98"/>
      <c r="JT17" s="98"/>
      <c r="JU17" s="98"/>
      <c r="JV17" s="98"/>
      <c r="JW17" s="98"/>
      <c r="JX17" s="98"/>
      <c r="JY17" s="98"/>
      <c r="JZ17" s="98"/>
      <c r="KA17" s="98"/>
      <c r="KB17" s="98"/>
      <c r="KC17" s="98"/>
      <c r="KD17" s="98"/>
      <c r="KE17" s="98"/>
      <c r="KF17" s="98"/>
      <c r="KG17" s="98"/>
      <c r="KH17" s="98"/>
      <c r="KI17" s="98"/>
      <c r="KJ17" s="98"/>
      <c r="KK17" s="98"/>
      <c r="KL17" s="98"/>
      <c r="KM17" s="98"/>
      <c r="KN17" s="98"/>
      <c r="KO17" s="98"/>
      <c r="KP17" s="98"/>
      <c r="KQ17" s="98"/>
      <c r="KR17" s="98"/>
      <c r="KS17" s="98"/>
      <c r="KT17" s="98"/>
      <c r="KU17" s="98"/>
      <c r="KV17" s="98"/>
      <c r="KW17" s="98"/>
      <c r="KX17" s="98"/>
    </row>
    <row r="18" spans="1:310" s="103" customFormat="1">
      <c r="A18" s="100" t="s">
        <v>174</v>
      </c>
      <c r="B18" s="104" t="s">
        <v>175</v>
      </c>
      <c r="C18" s="92" t="s">
        <v>176</v>
      </c>
      <c r="D18" s="101">
        <v>2025</v>
      </c>
      <c r="F18" s="101">
        <v>2025</v>
      </c>
      <c r="G18" s="95"/>
      <c r="H18" s="95">
        <v>0</v>
      </c>
      <c r="I18" s="173"/>
      <c r="J18" s="96"/>
      <c r="K18" s="95">
        <v>4.1900000000000004</v>
      </c>
      <c r="L18" s="96">
        <v>45355</v>
      </c>
      <c r="M18" s="202">
        <v>0</v>
      </c>
      <c r="N18" s="95">
        <v>4.1900000000000004</v>
      </c>
      <c r="O18" s="202">
        <v>0</v>
      </c>
      <c r="P18" s="95">
        <v>4.1900000000000004</v>
      </c>
      <c r="Q18" s="95">
        <v>0</v>
      </c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170"/>
      <c r="AD18" s="95"/>
      <c r="AE18" s="95">
        <f t="shared" si="0"/>
        <v>0</v>
      </c>
      <c r="AF18" s="95">
        <f t="shared" si="1"/>
        <v>0</v>
      </c>
      <c r="AJ18" s="95"/>
      <c r="AK18" s="215"/>
      <c r="AM18" s="95"/>
      <c r="AN18" s="95"/>
      <c r="AO18" s="95">
        <v>4.1900000000000004</v>
      </c>
      <c r="AP18" s="95"/>
      <c r="AQ18" s="95"/>
      <c r="AR18" s="95"/>
      <c r="AS18" s="95">
        <v>0.41</v>
      </c>
      <c r="AT18" s="95"/>
      <c r="AU18" s="95">
        <v>0.69833333333333325</v>
      </c>
      <c r="AV18" s="95">
        <v>3.081666666666667</v>
      </c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189">
        <v>0.7</v>
      </c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>
        <v>0.7</v>
      </c>
      <c r="BZ18" s="95"/>
      <c r="CA18" s="95"/>
      <c r="CB18" s="95">
        <v>0</v>
      </c>
      <c r="CC18" s="95"/>
      <c r="CD18" s="95"/>
      <c r="CE18" s="95">
        <v>0</v>
      </c>
      <c r="CF18" s="95">
        <v>0</v>
      </c>
      <c r="CG18" s="95">
        <v>0</v>
      </c>
      <c r="CH18" s="95">
        <v>0</v>
      </c>
      <c r="CI18" s="95">
        <v>0</v>
      </c>
      <c r="CJ18" s="95">
        <v>4.1900000000000004</v>
      </c>
      <c r="CK18" s="95"/>
      <c r="CL18" s="95"/>
      <c r="CM18" s="95">
        <v>0</v>
      </c>
      <c r="CN18" s="95">
        <v>1.8099999999999998</v>
      </c>
      <c r="CO18" s="95">
        <v>0</v>
      </c>
      <c r="CP18" s="95">
        <v>0.69833333333333325</v>
      </c>
      <c r="CQ18" s="95">
        <v>1.6816666666666669</v>
      </c>
      <c r="CR18" s="98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  <c r="JA18" s="98"/>
      <c r="JB18" s="98"/>
      <c r="JC18" s="98"/>
      <c r="JD18" s="98"/>
      <c r="JE18" s="98"/>
      <c r="JF18" s="98"/>
      <c r="JG18" s="98"/>
      <c r="JH18" s="98"/>
      <c r="JI18" s="98"/>
      <c r="JJ18" s="98"/>
      <c r="JK18" s="98"/>
      <c r="JL18" s="98"/>
      <c r="JM18" s="98"/>
      <c r="JN18" s="98"/>
      <c r="JO18" s="98"/>
      <c r="JP18" s="98"/>
      <c r="JQ18" s="98"/>
      <c r="JR18" s="98"/>
      <c r="JS18" s="98"/>
      <c r="JT18" s="98"/>
      <c r="JU18" s="98"/>
      <c r="JV18" s="98"/>
      <c r="JW18" s="98"/>
      <c r="JX18" s="98"/>
      <c r="JY18" s="98"/>
      <c r="JZ18" s="98"/>
      <c r="KA18" s="98"/>
      <c r="KB18" s="98"/>
      <c r="KC18" s="98"/>
      <c r="KD18" s="98"/>
      <c r="KE18" s="98"/>
      <c r="KF18" s="98"/>
      <c r="KG18" s="98"/>
      <c r="KH18" s="98"/>
      <c r="KI18" s="98"/>
      <c r="KJ18" s="98"/>
      <c r="KK18" s="98"/>
      <c r="KL18" s="98"/>
      <c r="KM18" s="98"/>
      <c r="KN18" s="98"/>
      <c r="KO18" s="98"/>
      <c r="KP18" s="98"/>
      <c r="KQ18" s="98"/>
      <c r="KR18" s="98"/>
      <c r="KS18" s="98"/>
      <c r="KT18" s="98"/>
      <c r="KU18" s="98"/>
      <c r="KV18" s="98"/>
      <c r="KW18" s="98"/>
      <c r="KX18" s="98"/>
    </row>
    <row r="19" spans="1:310" s="103" customFormat="1">
      <c r="A19" s="105" t="s">
        <v>44</v>
      </c>
      <c r="B19" s="106" t="s">
        <v>169</v>
      </c>
      <c r="C19" s="107"/>
      <c r="D19" s="107"/>
      <c r="E19" s="107"/>
      <c r="F19" s="107"/>
      <c r="G19" s="107"/>
      <c r="H19" s="189"/>
      <c r="I19" s="173"/>
      <c r="J19" s="108"/>
      <c r="K19" s="95"/>
      <c r="L19" s="108"/>
      <c r="M19" s="202"/>
      <c r="N19" s="95"/>
      <c r="O19" s="202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170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189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8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  <c r="JA19" s="98"/>
      <c r="JB19" s="98"/>
      <c r="JC19" s="98"/>
      <c r="JD19" s="98"/>
      <c r="JE19" s="98"/>
      <c r="JF19" s="98"/>
      <c r="JG19" s="98"/>
      <c r="JH19" s="98"/>
      <c r="JI19" s="98"/>
      <c r="JJ19" s="98"/>
      <c r="JK19" s="98"/>
      <c r="JL19" s="98"/>
      <c r="JM19" s="98"/>
      <c r="JN19" s="98"/>
      <c r="JO19" s="98"/>
      <c r="JP19" s="98"/>
      <c r="JQ19" s="98"/>
      <c r="JR19" s="98"/>
      <c r="JS19" s="98"/>
      <c r="JT19" s="98"/>
      <c r="JU19" s="98"/>
      <c r="JV19" s="98"/>
      <c r="JW19" s="98"/>
      <c r="JX19" s="98"/>
      <c r="JY19" s="98"/>
      <c r="JZ19" s="98"/>
      <c r="KA19" s="98"/>
      <c r="KB19" s="98"/>
      <c r="KC19" s="98"/>
      <c r="KD19" s="98"/>
      <c r="KE19" s="98"/>
      <c r="KF19" s="98"/>
      <c r="KG19" s="98"/>
      <c r="KH19" s="98"/>
      <c r="KI19" s="98"/>
      <c r="KJ19" s="98"/>
      <c r="KK19" s="98"/>
      <c r="KL19" s="98"/>
      <c r="KM19" s="98"/>
      <c r="KN19" s="98"/>
      <c r="KO19" s="98"/>
      <c r="KP19" s="98"/>
      <c r="KQ19" s="98"/>
      <c r="KR19" s="98"/>
      <c r="KS19" s="98"/>
      <c r="KT19" s="98"/>
      <c r="KU19" s="98"/>
      <c r="KV19" s="98"/>
      <c r="KW19" s="98"/>
      <c r="KX19" s="98"/>
    </row>
    <row r="20" spans="1:310" s="103" customFormat="1">
      <c r="A20" s="100" t="s">
        <v>45</v>
      </c>
      <c r="B20" s="109" t="s">
        <v>46</v>
      </c>
      <c r="C20" s="92" t="s">
        <v>47</v>
      </c>
      <c r="D20" s="101">
        <v>2024</v>
      </c>
      <c r="E20" s="101">
        <v>2024</v>
      </c>
      <c r="F20" s="101">
        <v>2024</v>
      </c>
      <c r="G20" s="95"/>
      <c r="H20" s="95">
        <v>3.09</v>
      </c>
      <c r="I20" s="205">
        <v>45200</v>
      </c>
      <c r="J20" s="96"/>
      <c r="K20" s="95">
        <v>3.44</v>
      </c>
      <c r="L20" s="96">
        <v>45355</v>
      </c>
      <c r="M20" s="202">
        <v>3.09</v>
      </c>
      <c r="N20" s="95">
        <v>3.44</v>
      </c>
      <c r="O20" s="202">
        <v>3.09</v>
      </c>
      <c r="P20" s="95">
        <f>N20</f>
        <v>3.44</v>
      </c>
      <c r="Q20" s="95">
        <v>3.09</v>
      </c>
      <c r="R20" s="95"/>
      <c r="S20" s="95"/>
      <c r="T20" s="95">
        <f>U20+V20</f>
        <v>0</v>
      </c>
      <c r="U20" s="95"/>
      <c r="V20" s="95"/>
      <c r="W20" s="95">
        <f t="shared" ref="W20:W33" si="4">X20*1.2-X20</f>
        <v>0.51500000000000012</v>
      </c>
      <c r="X20" s="95">
        <f t="shared" ref="X20:X33" si="5">Q20/1.2</f>
        <v>2.5750000000000002</v>
      </c>
      <c r="Y20" s="95">
        <v>3.44</v>
      </c>
      <c r="Z20" s="95"/>
      <c r="AA20" s="95"/>
      <c r="AB20" s="95"/>
      <c r="AC20" s="170"/>
      <c r="AD20" s="95"/>
      <c r="AE20" s="95">
        <f t="shared" si="0"/>
        <v>0.57333333333333325</v>
      </c>
      <c r="AF20" s="95">
        <f t="shared" si="1"/>
        <v>2.8666666666666667</v>
      </c>
      <c r="AG20" s="95"/>
      <c r="AH20" s="95"/>
      <c r="AI20" s="95"/>
      <c r="AJ20" s="95"/>
      <c r="AK20" s="95">
        <v>0.86</v>
      </c>
      <c r="AL20" s="95"/>
      <c r="AM20" s="95"/>
      <c r="AN20" s="95"/>
      <c r="AO20" s="95"/>
      <c r="AP20" s="95"/>
      <c r="AQ20" s="95"/>
      <c r="AR20" s="95"/>
      <c r="AS20" s="95">
        <v>0.96</v>
      </c>
      <c r="AT20" s="95"/>
      <c r="AU20" s="95"/>
      <c r="AV20" s="95"/>
      <c r="AW20" s="95"/>
      <c r="AX20" s="95"/>
      <c r="AY20" s="95"/>
      <c r="AZ20" s="95"/>
      <c r="BA20" s="95">
        <v>0.86</v>
      </c>
      <c r="BB20" s="95"/>
      <c r="BC20" s="95"/>
      <c r="BD20" s="95"/>
      <c r="BE20" s="95"/>
      <c r="BF20" s="95"/>
      <c r="BG20" s="95"/>
      <c r="BH20" s="95"/>
      <c r="BI20" s="189">
        <v>0.96</v>
      </c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>
        <v>0.96</v>
      </c>
      <c r="BZ20" s="95"/>
      <c r="CA20" s="95"/>
      <c r="CB20" s="95">
        <v>3.0900000000000007</v>
      </c>
      <c r="CC20" s="95"/>
      <c r="CD20" s="95"/>
      <c r="CE20" s="95">
        <v>0</v>
      </c>
      <c r="CF20" s="95">
        <v>1.72</v>
      </c>
      <c r="CG20" s="95">
        <v>0</v>
      </c>
      <c r="CH20" s="95">
        <v>0.51500000000000012</v>
      </c>
      <c r="CI20" s="95">
        <v>0.85500000000000032</v>
      </c>
      <c r="CJ20" s="95">
        <v>3.44</v>
      </c>
      <c r="CK20" s="95"/>
      <c r="CL20" s="95"/>
      <c r="CM20" s="95">
        <v>0</v>
      </c>
      <c r="CN20" s="95">
        <v>2.87</v>
      </c>
      <c r="CO20" s="95">
        <v>0</v>
      </c>
      <c r="CP20" s="95">
        <v>0.57333333333333325</v>
      </c>
      <c r="CQ20" s="95">
        <v>0</v>
      </c>
      <c r="CR20" s="98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  <c r="JA20" s="98"/>
      <c r="JB20" s="98"/>
      <c r="JC20" s="98"/>
      <c r="JD20" s="98"/>
      <c r="JE20" s="98"/>
      <c r="JF20" s="98"/>
      <c r="JG20" s="98"/>
      <c r="JH20" s="98"/>
      <c r="JI20" s="98"/>
      <c r="JJ20" s="98"/>
      <c r="JK20" s="98"/>
      <c r="JL20" s="98"/>
      <c r="JM20" s="98"/>
      <c r="JN20" s="98"/>
      <c r="JO20" s="98"/>
      <c r="JP20" s="98"/>
      <c r="JQ20" s="98"/>
      <c r="JR20" s="98"/>
      <c r="JS20" s="98"/>
      <c r="JT20" s="98"/>
      <c r="JU20" s="98"/>
      <c r="JV20" s="98"/>
      <c r="JW20" s="98"/>
      <c r="JX20" s="98"/>
      <c r="JY20" s="98"/>
      <c r="JZ20" s="98"/>
      <c r="KA20" s="98"/>
      <c r="KB20" s="98"/>
      <c r="KC20" s="98"/>
      <c r="KD20" s="98"/>
      <c r="KE20" s="98"/>
      <c r="KF20" s="98"/>
      <c r="KG20" s="98"/>
      <c r="KH20" s="98"/>
      <c r="KI20" s="98"/>
      <c r="KJ20" s="98"/>
      <c r="KK20" s="98"/>
      <c r="KL20" s="98"/>
      <c r="KM20" s="98"/>
      <c r="KN20" s="98"/>
      <c r="KO20" s="98"/>
      <c r="KP20" s="98"/>
      <c r="KQ20" s="98"/>
      <c r="KR20" s="98"/>
      <c r="KS20" s="98"/>
      <c r="KT20" s="98"/>
      <c r="KU20" s="98"/>
      <c r="KV20" s="98"/>
      <c r="KW20" s="98"/>
      <c r="KX20" s="98"/>
    </row>
    <row r="21" spans="1:310" s="103" customFormat="1">
      <c r="A21" s="100" t="s">
        <v>48</v>
      </c>
      <c r="B21" s="109" t="s">
        <v>49</v>
      </c>
      <c r="C21" s="92" t="s">
        <v>50</v>
      </c>
      <c r="D21" s="101">
        <v>2025</v>
      </c>
      <c r="E21" s="101">
        <v>2025</v>
      </c>
      <c r="F21" s="101">
        <v>2025</v>
      </c>
      <c r="G21" s="95"/>
      <c r="H21" s="95">
        <v>45.72</v>
      </c>
      <c r="I21" s="205">
        <v>45200</v>
      </c>
      <c r="J21" s="96"/>
      <c r="K21" s="95">
        <v>48.04</v>
      </c>
      <c r="L21" s="96">
        <v>45355</v>
      </c>
      <c r="M21" s="202">
        <v>45.72</v>
      </c>
      <c r="N21" s="95">
        <v>48.04</v>
      </c>
      <c r="O21" s="202">
        <v>45.72</v>
      </c>
      <c r="P21" s="95">
        <v>48.04</v>
      </c>
      <c r="Q21" s="95">
        <v>45.72</v>
      </c>
      <c r="R21" s="95"/>
      <c r="S21" s="95"/>
      <c r="T21" s="95">
        <f>U21+V21</f>
        <v>0</v>
      </c>
      <c r="U21" s="95"/>
      <c r="V21" s="95"/>
      <c r="W21" s="95">
        <f t="shared" si="4"/>
        <v>7.6199999999999974</v>
      </c>
      <c r="X21" s="95">
        <f t="shared" si="5"/>
        <v>38.1</v>
      </c>
      <c r="Y21" s="95">
        <v>0</v>
      </c>
      <c r="Z21" s="95"/>
      <c r="AA21" s="95"/>
      <c r="AB21" s="95"/>
      <c r="AC21" s="170"/>
      <c r="AD21" s="95"/>
      <c r="AE21" s="95">
        <f t="shared" si="0"/>
        <v>0</v>
      </c>
      <c r="AF21" s="95">
        <f t="shared" si="1"/>
        <v>0</v>
      </c>
      <c r="AG21" s="95">
        <v>0</v>
      </c>
      <c r="AH21" s="95"/>
      <c r="AI21" s="95"/>
      <c r="AJ21" s="95"/>
      <c r="AK21" s="95">
        <v>12.7</v>
      </c>
      <c r="AL21" s="95"/>
      <c r="AM21" s="95"/>
      <c r="AN21" s="95"/>
      <c r="AO21" s="95">
        <v>48.04</v>
      </c>
      <c r="AP21" s="95"/>
      <c r="AQ21" s="95"/>
      <c r="AR21" s="95"/>
      <c r="AS21" s="95">
        <v>5.62</v>
      </c>
      <c r="AT21" s="95"/>
      <c r="AU21" s="95">
        <v>8.0066666666666677</v>
      </c>
      <c r="AV21" s="95">
        <v>34.413333333333334</v>
      </c>
      <c r="AW21" s="95"/>
      <c r="AX21" s="95"/>
      <c r="AY21" s="95"/>
      <c r="AZ21" s="95"/>
      <c r="BA21" s="95">
        <v>12.7</v>
      </c>
      <c r="BB21" s="95"/>
      <c r="BC21" s="95"/>
      <c r="BD21" s="95"/>
      <c r="BE21" s="95"/>
      <c r="BF21" s="95"/>
      <c r="BG21" s="95"/>
      <c r="BH21" s="95"/>
      <c r="BI21" s="189">
        <v>13.34</v>
      </c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>
        <v>13.34</v>
      </c>
      <c r="BZ21" s="95"/>
      <c r="CA21" s="95"/>
      <c r="CB21" s="95">
        <v>45.72</v>
      </c>
      <c r="CC21" s="95"/>
      <c r="CD21" s="95"/>
      <c r="CE21" s="95">
        <v>0</v>
      </c>
      <c r="CF21" s="95">
        <v>25.4</v>
      </c>
      <c r="CG21" s="95">
        <v>0</v>
      </c>
      <c r="CH21" s="95">
        <v>7.6199999999999974</v>
      </c>
      <c r="CI21" s="95">
        <v>12.700000000000003</v>
      </c>
      <c r="CJ21" s="95">
        <v>48.04</v>
      </c>
      <c r="CK21" s="95"/>
      <c r="CL21" s="95"/>
      <c r="CM21" s="95">
        <v>0</v>
      </c>
      <c r="CN21" s="95">
        <v>32.299999999999997</v>
      </c>
      <c r="CO21" s="95">
        <v>0</v>
      </c>
      <c r="CP21" s="95">
        <v>8.0066666666666677</v>
      </c>
      <c r="CQ21" s="95">
        <v>7.7333333333333343</v>
      </c>
      <c r="CR21" s="98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  <c r="JA21" s="98"/>
      <c r="JB21" s="98"/>
      <c r="JC21" s="98"/>
      <c r="JD21" s="98"/>
      <c r="JE21" s="98"/>
      <c r="JF21" s="98"/>
      <c r="JG21" s="98"/>
      <c r="JH21" s="98"/>
      <c r="JI21" s="98"/>
      <c r="JJ21" s="98"/>
      <c r="JK21" s="98"/>
      <c r="JL21" s="98"/>
      <c r="JM21" s="98"/>
      <c r="JN21" s="98"/>
      <c r="JO21" s="98"/>
      <c r="JP21" s="98"/>
      <c r="JQ21" s="98"/>
      <c r="JR21" s="98"/>
      <c r="JS21" s="98"/>
      <c r="JT21" s="98"/>
      <c r="JU21" s="98"/>
      <c r="JV21" s="98"/>
      <c r="JW21" s="98"/>
      <c r="JX21" s="98"/>
      <c r="JY21" s="98"/>
      <c r="JZ21" s="98"/>
      <c r="KA21" s="98"/>
      <c r="KB21" s="98"/>
      <c r="KC21" s="98"/>
      <c r="KD21" s="98"/>
      <c r="KE21" s="98"/>
      <c r="KF21" s="98"/>
      <c r="KG21" s="98"/>
      <c r="KH21" s="98"/>
      <c r="KI21" s="98"/>
      <c r="KJ21" s="98"/>
      <c r="KK21" s="98"/>
      <c r="KL21" s="98"/>
      <c r="KM21" s="98"/>
      <c r="KN21" s="98"/>
      <c r="KO21" s="98"/>
      <c r="KP21" s="98"/>
      <c r="KQ21" s="98"/>
      <c r="KR21" s="98"/>
      <c r="KS21" s="98"/>
      <c r="KT21" s="98"/>
      <c r="KU21" s="98"/>
      <c r="KV21" s="98"/>
      <c r="KW21" s="98"/>
      <c r="KX21" s="98"/>
    </row>
    <row r="22" spans="1:310" s="103" customFormat="1">
      <c r="A22" s="100" t="s">
        <v>51</v>
      </c>
      <c r="B22" s="109" t="s">
        <v>52</v>
      </c>
      <c r="C22" s="92" t="s">
        <v>53</v>
      </c>
      <c r="D22" s="101">
        <v>2024</v>
      </c>
      <c r="E22" s="101">
        <v>2025</v>
      </c>
      <c r="F22" s="101">
        <v>2025</v>
      </c>
      <c r="G22" s="95"/>
      <c r="H22" s="95">
        <v>38.64</v>
      </c>
      <c r="I22" s="205">
        <v>45200</v>
      </c>
      <c r="J22" s="96"/>
      <c r="K22" s="95">
        <v>41.28</v>
      </c>
      <c r="L22" s="96">
        <v>45355</v>
      </c>
      <c r="M22" s="202">
        <v>38.64</v>
      </c>
      <c r="N22" s="95">
        <v>41.28</v>
      </c>
      <c r="O22" s="202">
        <v>38.64</v>
      </c>
      <c r="P22" s="95">
        <f>N22</f>
        <v>41.28</v>
      </c>
      <c r="Q22" s="95">
        <v>18.93</v>
      </c>
      <c r="R22" s="95"/>
      <c r="S22" s="95"/>
      <c r="T22" s="95">
        <f>U22+V22</f>
        <v>0</v>
      </c>
      <c r="U22" s="95"/>
      <c r="V22" s="95"/>
      <c r="W22" s="95">
        <f t="shared" si="4"/>
        <v>3.1549999999999994</v>
      </c>
      <c r="X22" s="95">
        <f t="shared" si="5"/>
        <v>15.775</v>
      </c>
      <c r="Y22" s="95">
        <v>20.22</v>
      </c>
      <c r="Z22" s="95"/>
      <c r="AA22" s="95"/>
      <c r="AB22" s="95"/>
      <c r="AC22" s="170"/>
      <c r="AD22" s="95"/>
      <c r="AE22" s="95">
        <f t="shared" si="0"/>
        <v>3.3699999999999974</v>
      </c>
      <c r="AF22" s="95">
        <f t="shared" si="1"/>
        <v>16.850000000000001</v>
      </c>
      <c r="AG22" s="95">
        <v>19.71</v>
      </c>
      <c r="AH22" s="95"/>
      <c r="AI22" s="95"/>
      <c r="AJ22" s="95"/>
      <c r="AK22" s="95">
        <v>5.26</v>
      </c>
      <c r="AL22" s="95"/>
      <c r="AM22" s="95">
        <v>3.2850000000000001</v>
      </c>
      <c r="AN22" s="95">
        <v>11.165000000000001</v>
      </c>
      <c r="AO22" s="95">
        <v>21.06</v>
      </c>
      <c r="AP22" s="95"/>
      <c r="AQ22" s="95"/>
      <c r="AR22" s="95"/>
      <c r="AS22" s="95"/>
      <c r="AT22" s="95"/>
      <c r="AU22" s="95">
        <v>3.509999999999998</v>
      </c>
      <c r="AV22" s="95">
        <v>17.55</v>
      </c>
      <c r="AW22" s="95"/>
      <c r="AX22" s="95"/>
      <c r="AY22" s="95"/>
      <c r="AZ22" s="95"/>
      <c r="BA22" s="95">
        <v>10.74</v>
      </c>
      <c r="BB22" s="95"/>
      <c r="BC22" s="95"/>
      <c r="BD22" s="95"/>
      <c r="BE22" s="95"/>
      <c r="BF22" s="95"/>
      <c r="BG22" s="95"/>
      <c r="BH22" s="95"/>
      <c r="BI22" s="189">
        <v>11.47</v>
      </c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>
        <v>11</v>
      </c>
      <c r="BZ22" s="95"/>
      <c r="CA22" s="95"/>
      <c r="CB22" s="95">
        <v>38.64</v>
      </c>
      <c r="CC22" s="95"/>
      <c r="CD22" s="95"/>
      <c r="CE22" s="95">
        <v>0</v>
      </c>
      <c r="CF22" s="95">
        <v>16</v>
      </c>
      <c r="CG22" s="95">
        <v>0</v>
      </c>
      <c r="CH22" s="95">
        <v>6.4399999999999995</v>
      </c>
      <c r="CI22" s="95">
        <v>16.200000000000003</v>
      </c>
      <c r="CJ22" s="95">
        <v>41.28</v>
      </c>
      <c r="CK22" s="95"/>
      <c r="CL22" s="95"/>
      <c r="CM22" s="95">
        <v>0</v>
      </c>
      <c r="CN22" s="95">
        <v>22.47</v>
      </c>
      <c r="CO22" s="95">
        <v>0</v>
      </c>
      <c r="CP22" s="95">
        <v>6.8799999999999955</v>
      </c>
      <c r="CQ22" s="95">
        <v>11.930000000000007</v>
      </c>
      <c r="CR22" s="98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  <c r="JA22" s="98"/>
      <c r="JB22" s="98"/>
      <c r="JC22" s="98"/>
      <c r="JD22" s="98"/>
      <c r="JE22" s="98"/>
      <c r="JF22" s="98"/>
      <c r="JG22" s="98"/>
      <c r="JH22" s="98"/>
      <c r="JI22" s="98"/>
      <c r="JJ22" s="98"/>
      <c r="JK22" s="98"/>
      <c r="JL22" s="98"/>
      <c r="JM22" s="98"/>
      <c r="JN22" s="98"/>
      <c r="JO22" s="98"/>
      <c r="JP22" s="98"/>
      <c r="JQ22" s="98"/>
      <c r="JR22" s="98"/>
      <c r="JS22" s="98"/>
      <c r="JT22" s="98"/>
      <c r="JU22" s="98"/>
      <c r="JV22" s="98"/>
      <c r="JW22" s="98"/>
      <c r="JX22" s="98"/>
      <c r="JY22" s="98"/>
      <c r="JZ22" s="98"/>
      <c r="KA22" s="98"/>
      <c r="KB22" s="98"/>
      <c r="KC22" s="98"/>
      <c r="KD22" s="98"/>
      <c r="KE22" s="98"/>
      <c r="KF22" s="98"/>
      <c r="KG22" s="98"/>
      <c r="KH22" s="98"/>
      <c r="KI22" s="98"/>
      <c r="KJ22" s="98"/>
      <c r="KK22" s="98"/>
      <c r="KL22" s="98"/>
      <c r="KM22" s="98"/>
      <c r="KN22" s="98"/>
      <c r="KO22" s="98"/>
      <c r="KP22" s="98"/>
      <c r="KQ22" s="98"/>
      <c r="KR22" s="98"/>
      <c r="KS22" s="98"/>
      <c r="KT22" s="98"/>
      <c r="KU22" s="98"/>
      <c r="KV22" s="98"/>
      <c r="KW22" s="98"/>
      <c r="KX22" s="98"/>
    </row>
    <row r="23" spans="1:310" s="103" customFormat="1">
      <c r="A23" s="100" t="s">
        <v>54</v>
      </c>
      <c r="B23" s="104" t="s">
        <v>55</v>
      </c>
      <c r="C23" s="92" t="s">
        <v>56</v>
      </c>
      <c r="D23" s="101">
        <v>2025</v>
      </c>
      <c r="E23" s="101">
        <v>2025</v>
      </c>
      <c r="F23" s="101">
        <v>2025</v>
      </c>
      <c r="G23" s="95"/>
      <c r="H23" s="95">
        <v>28.13</v>
      </c>
      <c r="I23" s="205">
        <v>45200</v>
      </c>
      <c r="J23" s="96"/>
      <c r="K23" s="95">
        <v>28.13</v>
      </c>
      <c r="L23" s="96">
        <v>45355</v>
      </c>
      <c r="M23" s="202">
        <v>28.13</v>
      </c>
      <c r="N23" s="95">
        <v>28.13</v>
      </c>
      <c r="O23" s="202">
        <v>28.13</v>
      </c>
      <c r="P23" s="95">
        <f>N23</f>
        <v>28.13</v>
      </c>
      <c r="Q23" s="95"/>
      <c r="R23" s="95"/>
      <c r="S23" s="95"/>
      <c r="T23" s="95"/>
      <c r="U23" s="95"/>
      <c r="V23" s="95"/>
      <c r="W23" s="95">
        <f t="shared" si="4"/>
        <v>0</v>
      </c>
      <c r="X23" s="95">
        <f t="shared" si="5"/>
        <v>0</v>
      </c>
      <c r="Y23" s="95"/>
      <c r="Z23" s="95"/>
      <c r="AA23" s="95"/>
      <c r="AB23" s="95"/>
      <c r="AC23" s="170"/>
      <c r="AD23" s="95"/>
      <c r="AE23" s="95">
        <f t="shared" si="0"/>
        <v>0</v>
      </c>
      <c r="AF23" s="95">
        <f t="shared" si="1"/>
        <v>0</v>
      </c>
      <c r="AG23" s="95">
        <v>28.13</v>
      </c>
      <c r="AH23" s="95"/>
      <c r="AI23" s="95"/>
      <c r="AJ23" s="95"/>
      <c r="AK23" s="95"/>
      <c r="AL23" s="95"/>
      <c r="AM23" s="95">
        <v>4.6883333333333326</v>
      </c>
      <c r="AN23" s="95">
        <v>23.441666666666666</v>
      </c>
      <c r="AO23" s="95">
        <v>28.13</v>
      </c>
      <c r="AP23" s="95"/>
      <c r="AQ23" s="95"/>
      <c r="AR23" s="95"/>
      <c r="AS23" s="95"/>
      <c r="AT23" s="95"/>
      <c r="AU23" s="95">
        <v>4.6883333333333326</v>
      </c>
      <c r="AV23" s="95">
        <v>23.441666666666666</v>
      </c>
      <c r="AW23" s="95"/>
      <c r="AX23" s="95"/>
      <c r="AY23" s="95"/>
      <c r="AZ23" s="95"/>
      <c r="BA23" s="95">
        <v>7.81</v>
      </c>
      <c r="BB23" s="95"/>
      <c r="BC23" s="95"/>
      <c r="BD23" s="95"/>
      <c r="BE23" s="95"/>
      <c r="BF23" s="95"/>
      <c r="BG23" s="95"/>
      <c r="BH23" s="95"/>
      <c r="BI23" s="189">
        <v>7.81</v>
      </c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>
        <v>7.81</v>
      </c>
      <c r="BZ23" s="95"/>
      <c r="CA23" s="95"/>
      <c r="CB23" s="95">
        <v>28.13</v>
      </c>
      <c r="CC23" s="95"/>
      <c r="CD23" s="95"/>
      <c r="CE23" s="95">
        <v>0</v>
      </c>
      <c r="CF23" s="95">
        <v>7.81</v>
      </c>
      <c r="CG23" s="95">
        <v>0</v>
      </c>
      <c r="CH23" s="95">
        <v>4.6883333333333326</v>
      </c>
      <c r="CI23" s="95">
        <v>15.631666666666668</v>
      </c>
      <c r="CJ23" s="95">
        <v>28.13</v>
      </c>
      <c r="CK23" s="95"/>
      <c r="CL23" s="95"/>
      <c r="CM23" s="95">
        <v>0</v>
      </c>
      <c r="CN23" s="95">
        <v>15.62</v>
      </c>
      <c r="CO23" s="95">
        <v>0</v>
      </c>
      <c r="CP23" s="95">
        <v>4.6883333333333326</v>
      </c>
      <c r="CQ23" s="95">
        <v>7.8216666666666681</v>
      </c>
      <c r="CR23" s="98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  <c r="JA23" s="98"/>
      <c r="JB23" s="98"/>
      <c r="JC23" s="98"/>
      <c r="JD23" s="98"/>
      <c r="JE23" s="98"/>
      <c r="JF23" s="98"/>
      <c r="JG23" s="98"/>
      <c r="JH23" s="98"/>
      <c r="JI23" s="98"/>
      <c r="JJ23" s="98"/>
      <c r="JK23" s="98"/>
      <c r="JL23" s="98"/>
      <c r="JM23" s="98"/>
      <c r="JN23" s="98"/>
      <c r="JO23" s="98"/>
      <c r="JP23" s="98"/>
      <c r="JQ23" s="98"/>
      <c r="JR23" s="98"/>
      <c r="JS23" s="98"/>
      <c r="JT23" s="98"/>
      <c r="JU23" s="98"/>
      <c r="JV23" s="98"/>
      <c r="JW23" s="98"/>
      <c r="JX23" s="98"/>
      <c r="JY23" s="98"/>
      <c r="JZ23" s="98"/>
      <c r="KA23" s="98"/>
      <c r="KB23" s="98"/>
      <c r="KC23" s="98"/>
      <c r="KD23" s="98"/>
      <c r="KE23" s="98"/>
      <c r="KF23" s="98"/>
      <c r="KG23" s="98"/>
      <c r="KH23" s="98"/>
      <c r="KI23" s="98"/>
      <c r="KJ23" s="98"/>
      <c r="KK23" s="98"/>
      <c r="KL23" s="98"/>
      <c r="KM23" s="98"/>
      <c r="KN23" s="98"/>
      <c r="KO23" s="98"/>
      <c r="KP23" s="98"/>
      <c r="KQ23" s="98"/>
      <c r="KR23" s="98"/>
      <c r="KS23" s="98"/>
      <c r="KT23" s="98"/>
      <c r="KU23" s="98"/>
      <c r="KV23" s="98"/>
      <c r="KW23" s="98"/>
      <c r="KX23" s="98"/>
    </row>
    <row r="24" spans="1:310" s="103" customFormat="1">
      <c r="A24" s="100" t="s">
        <v>57</v>
      </c>
      <c r="B24" s="104" t="s">
        <v>58</v>
      </c>
      <c r="C24" s="92" t="s">
        <v>59</v>
      </c>
      <c r="D24" s="101">
        <v>2025</v>
      </c>
      <c r="E24" s="101">
        <v>2025</v>
      </c>
      <c r="F24" s="101">
        <v>2025</v>
      </c>
      <c r="G24" s="95"/>
      <c r="H24" s="95">
        <v>8.24</v>
      </c>
      <c r="I24" s="205">
        <v>45200</v>
      </c>
      <c r="J24" s="96"/>
      <c r="K24" s="95">
        <v>8.24</v>
      </c>
      <c r="L24" s="96">
        <v>45355</v>
      </c>
      <c r="M24" s="202">
        <v>8.24</v>
      </c>
      <c r="N24" s="95">
        <v>8.2351245867594205</v>
      </c>
      <c r="O24" s="202">
        <v>8.24</v>
      </c>
      <c r="P24" s="95">
        <v>8.24</v>
      </c>
      <c r="Q24" s="95"/>
      <c r="R24" s="95"/>
      <c r="S24" s="95"/>
      <c r="T24" s="95"/>
      <c r="U24" s="95"/>
      <c r="V24" s="95"/>
      <c r="W24" s="95">
        <f t="shared" si="4"/>
        <v>0</v>
      </c>
      <c r="X24" s="95">
        <f t="shared" si="5"/>
        <v>0</v>
      </c>
      <c r="Y24" s="95"/>
      <c r="Z24" s="95"/>
      <c r="AA24" s="95"/>
      <c r="AB24" s="95"/>
      <c r="AC24" s="170"/>
      <c r="AD24" s="95"/>
      <c r="AE24" s="95">
        <f t="shared" si="0"/>
        <v>0</v>
      </c>
      <c r="AF24" s="95">
        <f t="shared" si="1"/>
        <v>0</v>
      </c>
      <c r="AG24" s="95">
        <v>8.24</v>
      </c>
      <c r="AH24" s="95"/>
      <c r="AI24" s="95"/>
      <c r="AJ24" s="95"/>
      <c r="AK24" s="95"/>
      <c r="AL24" s="95"/>
      <c r="AM24" s="95">
        <v>1.3733333333333331</v>
      </c>
      <c r="AN24" s="95">
        <v>6.8666666666666671</v>
      </c>
      <c r="AO24" s="95">
        <v>8.24</v>
      </c>
      <c r="AP24" s="95"/>
      <c r="AQ24" s="95"/>
      <c r="AR24" s="95"/>
      <c r="AS24" s="95"/>
      <c r="AT24" s="95"/>
      <c r="AU24" s="95">
        <v>1.3733333333333331</v>
      </c>
      <c r="AV24" s="95">
        <v>6.8666666666666671</v>
      </c>
      <c r="AW24" s="95"/>
      <c r="AX24" s="95"/>
      <c r="AY24" s="95"/>
      <c r="AZ24" s="95"/>
      <c r="BA24" s="95">
        <v>2.29</v>
      </c>
      <c r="BB24" s="95"/>
      <c r="BC24" s="95"/>
      <c r="BD24" s="95"/>
      <c r="BE24" s="95"/>
      <c r="BF24" s="95"/>
      <c r="BG24" s="95"/>
      <c r="BH24" s="95"/>
      <c r="BI24" s="189">
        <v>2.29</v>
      </c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>
        <v>2.29</v>
      </c>
      <c r="BZ24" s="95"/>
      <c r="CA24" s="95"/>
      <c r="CB24" s="95">
        <v>8.24</v>
      </c>
      <c r="CC24" s="95"/>
      <c r="CD24" s="95"/>
      <c r="CE24" s="95">
        <v>0</v>
      </c>
      <c r="CF24" s="95">
        <v>2.29</v>
      </c>
      <c r="CG24" s="95">
        <v>0</v>
      </c>
      <c r="CH24" s="95">
        <v>1.3733333333333331</v>
      </c>
      <c r="CI24" s="95">
        <v>4.5766666666666671</v>
      </c>
      <c r="CJ24" s="95">
        <v>8.24</v>
      </c>
      <c r="CK24" s="95"/>
      <c r="CL24" s="95"/>
      <c r="CM24" s="95">
        <v>0</v>
      </c>
      <c r="CN24" s="95">
        <v>4.58</v>
      </c>
      <c r="CO24" s="95">
        <v>0</v>
      </c>
      <c r="CP24" s="95">
        <v>1.3733333333333331</v>
      </c>
      <c r="CQ24" s="95">
        <v>2.2866666666666671</v>
      </c>
      <c r="CR24" s="98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  <c r="JA24" s="98"/>
      <c r="JB24" s="98"/>
      <c r="JC24" s="98"/>
      <c r="JD24" s="98"/>
      <c r="JE24" s="98"/>
      <c r="JF24" s="98"/>
      <c r="JG24" s="98"/>
      <c r="JH24" s="98"/>
      <c r="JI24" s="98"/>
      <c r="JJ24" s="98"/>
      <c r="JK24" s="98"/>
      <c r="JL24" s="98"/>
      <c r="JM24" s="98"/>
      <c r="JN24" s="98"/>
      <c r="JO24" s="98"/>
      <c r="JP24" s="98"/>
      <c r="JQ24" s="98"/>
      <c r="JR24" s="98"/>
      <c r="JS24" s="98"/>
      <c r="JT24" s="98"/>
      <c r="JU24" s="98"/>
      <c r="JV24" s="98"/>
      <c r="JW24" s="98"/>
      <c r="JX24" s="98"/>
      <c r="JY24" s="98"/>
      <c r="JZ24" s="98"/>
      <c r="KA24" s="98"/>
      <c r="KB24" s="98"/>
      <c r="KC24" s="98"/>
      <c r="KD24" s="98"/>
      <c r="KE24" s="98"/>
      <c r="KF24" s="98"/>
      <c r="KG24" s="98"/>
      <c r="KH24" s="98"/>
      <c r="KI24" s="98"/>
      <c r="KJ24" s="98"/>
      <c r="KK24" s="98"/>
      <c r="KL24" s="98"/>
      <c r="KM24" s="98"/>
      <c r="KN24" s="98"/>
      <c r="KO24" s="98"/>
      <c r="KP24" s="98"/>
      <c r="KQ24" s="98"/>
      <c r="KR24" s="98"/>
      <c r="KS24" s="98"/>
      <c r="KT24" s="98"/>
      <c r="KU24" s="98"/>
      <c r="KV24" s="98"/>
      <c r="KW24" s="98"/>
      <c r="KX24" s="98"/>
    </row>
    <row r="25" spans="1:310" s="103" customFormat="1">
      <c r="A25" s="100" t="s">
        <v>60</v>
      </c>
      <c r="B25" s="104" t="s">
        <v>61</v>
      </c>
      <c r="C25" s="92" t="s">
        <v>62</v>
      </c>
      <c r="D25" s="101">
        <v>2026</v>
      </c>
      <c r="E25" s="101">
        <v>2026</v>
      </c>
      <c r="F25" s="101">
        <v>2026</v>
      </c>
      <c r="G25" s="95"/>
      <c r="H25" s="95">
        <v>50.08</v>
      </c>
      <c r="I25" s="205">
        <v>45200</v>
      </c>
      <c r="J25" s="96"/>
      <c r="K25" s="95">
        <v>50.08</v>
      </c>
      <c r="L25" s="96">
        <v>45355</v>
      </c>
      <c r="M25" s="202">
        <v>50.08</v>
      </c>
      <c r="N25" s="95">
        <v>50.083353467231703</v>
      </c>
      <c r="O25" s="202">
        <v>50.08</v>
      </c>
      <c r="P25" s="95">
        <f>N25</f>
        <v>50.083353467231703</v>
      </c>
      <c r="Q25" s="95"/>
      <c r="R25" s="95"/>
      <c r="S25" s="95"/>
      <c r="T25" s="95"/>
      <c r="U25" s="95"/>
      <c r="V25" s="95"/>
      <c r="W25" s="95">
        <f t="shared" si="4"/>
        <v>0</v>
      </c>
      <c r="X25" s="95">
        <f t="shared" si="5"/>
        <v>0</v>
      </c>
      <c r="Y25" s="95"/>
      <c r="Z25" s="95"/>
      <c r="AA25" s="95"/>
      <c r="AB25" s="95"/>
      <c r="AC25" s="170"/>
      <c r="AD25" s="95"/>
      <c r="AE25" s="95">
        <f t="shared" si="0"/>
        <v>0</v>
      </c>
      <c r="AF25" s="95">
        <f t="shared" si="1"/>
        <v>0</v>
      </c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>
        <v>50.08</v>
      </c>
      <c r="AX25" s="95"/>
      <c r="AY25" s="95"/>
      <c r="AZ25" s="95"/>
      <c r="BA25" s="95"/>
      <c r="BB25" s="95"/>
      <c r="BC25" s="95">
        <v>8.346666666666664</v>
      </c>
      <c r="BD25" s="95">
        <v>41.733333333333334</v>
      </c>
      <c r="BE25" s="95">
        <v>50.08</v>
      </c>
      <c r="BF25" s="95"/>
      <c r="BG25" s="95"/>
      <c r="BH25" s="95"/>
      <c r="BI25" s="189"/>
      <c r="BJ25" s="95"/>
      <c r="BK25" s="95">
        <v>8.34</v>
      </c>
      <c r="BL25" s="95">
        <v>41.739999999999995</v>
      </c>
      <c r="BM25" s="95"/>
      <c r="BN25" s="95"/>
      <c r="BO25" s="95"/>
      <c r="BP25" s="95">
        <f>BQ25+BR25</f>
        <v>0</v>
      </c>
      <c r="BQ25" s="95"/>
      <c r="BR25" s="95"/>
      <c r="BS25" s="95"/>
      <c r="BT25" s="95"/>
      <c r="BU25" s="95"/>
      <c r="BV25" s="95"/>
      <c r="BW25" s="95"/>
      <c r="BX25" s="95"/>
      <c r="BY25" s="95">
        <v>13.91</v>
      </c>
      <c r="BZ25" s="95"/>
      <c r="CA25" s="95"/>
      <c r="CB25" s="95">
        <v>50.08</v>
      </c>
      <c r="CC25" s="95"/>
      <c r="CD25" s="95"/>
      <c r="CE25" s="95">
        <v>0</v>
      </c>
      <c r="CF25" s="95">
        <v>0</v>
      </c>
      <c r="CG25" s="95">
        <v>0</v>
      </c>
      <c r="CH25" s="95">
        <v>8.346666666666664</v>
      </c>
      <c r="CI25" s="95">
        <v>41.733333333333334</v>
      </c>
      <c r="CJ25" s="95">
        <v>50.08</v>
      </c>
      <c r="CK25" s="95"/>
      <c r="CL25" s="95"/>
      <c r="CM25" s="95">
        <v>0</v>
      </c>
      <c r="CN25" s="95">
        <v>13.91</v>
      </c>
      <c r="CO25" s="95">
        <v>0</v>
      </c>
      <c r="CP25" s="95">
        <v>8.34</v>
      </c>
      <c r="CQ25" s="95">
        <v>27.829999999999995</v>
      </c>
      <c r="CR25" s="98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  <c r="JI25" s="98"/>
      <c r="JJ25" s="98"/>
      <c r="JK25" s="98"/>
      <c r="JL25" s="98"/>
      <c r="JM25" s="98"/>
      <c r="JN25" s="98"/>
      <c r="JO25" s="98"/>
      <c r="JP25" s="98"/>
      <c r="JQ25" s="98"/>
      <c r="JR25" s="98"/>
      <c r="JS25" s="98"/>
      <c r="JT25" s="98"/>
      <c r="JU25" s="98"/>
      <c r="JV25" s="98"/>
      <c r="JW25" s="98"/>
      <c r="JX25" s="98"/>
      <c r="JY25" s="98"/>
      <c r="JZ25" s="98"/>
      <c r="KA25" s="98"/>
      <c r="KB25" s="98"/>
      <c r="KC25" s="98"/>
      <c r="KD25" s="98"/>
      <c r="KE25" s="98"/>
      <c r="KF25" s="98"/>
      <c r="KG25" s="98"/>
      <c r="KH25" s="98"/>
      <c r="KI25" s="98"/>
      <c r="KJ25" s="98"/>
      <c r="KK25" s="98"/>
      <c r="KL25" s="98"/>
      <c r="KM25" s="98"/>
      <c r="KN25" s="98"/>
      <c r="KO25" s="98"/>
      <c r="KP25" s="98"/>
      <c r="KQ25" s="98"/>
      <c r="KR25" s="98"/>
      <c r="KS25" s="98"/>
      <c r="KT25" s="98"/>
      <c r="KU25" s="98"/>
      <c r="KV25" s="98"/>
      <c r="KW25" s="98"/>
      <c r="KX25" s="98"/>
    </row>
    <row r="26" spans="1:310" s="103" customFormat="1">
      <c r="A26" s="100" t="s">
        <v>177</v>
      </c>
      <c r="B26" s="104" t="s">
        <v>178</v>
      </c>
      <c r="C26" s="92" t="s">
        <v>179</v>
      </c>
      <c r="D26" s="101">
        <v>2024</v>
      </c>
      <c r="F26" s="101">
        <v>2025</v>
      </c>
      <c r="G26" s="95"/>
      <c r="H26" s="95">
        <v>0</v>
      </c>
      <c r="I26" s="173"/>
      <c r="J26" s="96"/>
      <c r="K26" s="95">
        <v>61.83</v>
      </c>
      <c r="L26" s="96">
        <v>45355</v>
      </c>
      <c r="M26" s="202">
        <v>0</v>
      </c>
      <c r="N26" s="95">
        <v>61.83</v>
      </c>
      <c r="O26" s="202">
        <v>0</v>
      </c>
      <c r="P26" s="95">
        <f>N26</f>
        <v>61.83</v>
      </c>
      <c r="Q26" s="95">
        <v>0</v>
      </c>
      <c r="R26" s="95"/>
      <c r="S26" s="95"/>
      <c r="T26" s="95"/>
      <c r="U26" s="95"/>
      <c r="V26" s="95"/>
      <c r="W26" s="95">
        <f t="shared" si="4"/>
        <v>0</v>
      </c>
      <c r="X26" s="95">
        <f t="shared" si="5"/>
        <v>0</v>
      </c>
      <c r="Y26" s="95">
        <v>39</v>
      </c>
      <c r="Z26" s="95"/>
      <c r="AA26" s="95"/>
      <c r="AB26" s="95"/>
      <c r="AC26" s="170"/>
      <c r="AD26" s="95"/>
      <c r="AE26" s="95">
        <f t="shared" si="0"/>
        <v>6.5</v>
      </c>
      <c r="AF26" s="95">
        <f t="shared" si="1"/>
        <v>32.5</v>
      </c>
      <c r="AJ26" s="95"/>
      <c r="AK26" s="216"/>
      <c r="AN26" s="95"/>
      <c r="AO26" s="95">
        <v>22.83</v>
      </c>
      <c r="AP26" s="95"/>
      <c r="AQ26" s="95"/>
      <c r="AR26" s="95"/>
      <c r="AS26" s="95">
        <v>6.5</v>
      </c>
      <c r="AT26" s="95"/>
      <c r="AU26" s="95">
        <v>3.8049999999999997</v>
      </c>
      <c r="AV26" s="95">
        <v>12.524999999999999</v>
      </c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189">
        <v>10.31</v>
      </c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>
        <v>10.31</v>
      </c>
      <c r="BZ26" s="95"/>
      <c r="CA26" s="95"/>
      <c r="CB26" s="95">
        <v>0</v>
      </c>
      <c r="CC26" s="95"/>
      <c r="CD26" s="95"/>
      <c r="CE26" s="95">
        <v>0</v>
      </c>
      <c r="CF26" s="95">
        <v>0</v>
      </c>
      <c r="CG26" s="95">
        <v>0</v>
      </c>
      <c r="CH26" s="95">
        <v>0</v>
      </c>
      <c r="CI26" s="95">
        <v>0</v>
      </c>
      <c r="CJ26" s="95">
        <v>61.83</v>
      </c>
      <c r="CK26" s="95"/>
      <c r="CL26" s="95"/>
      <c r="CM26" s="95">
        <v>0</v>
      </c>
      <c r="CN26" s="95">
        <v>27.120000000000005</v>
      </c>
      <c r="CO26" s="95">
        <v>0</v>
      </c>
      <c r="CP26" s="95">
        <v>10.305</v>
      </c>
      <c r="CQ26" s="95">
        <v>24.404999999999994</v>
      </c>
      <c r="CR26" s="98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  <c r="JA26" s="98"/>
      <c r="JB26" s="98"/>
      <c r="JC26" s="98"/>
      <c r="JD26" s="98"/>
      <c r="JE26" s="98"/>
      <c r="JF26" s="98"/>
      <c r="JG26" s="98"/>
      <c r="JH26" s="98"/>
      <c r="JI26" s="98"/>
      <c r="JJ26" s="98"/>
      <c r="JK26" s="98"/>
      <c r="JL26" s="98"/>
      <c r="JM26" s="98"/>
      <c r="JN26" s="98"/>
      <c r="JO26" s="98"/>
      <c r="JP26" s="98"/>
      <c r="JQ26" s="98"/>
      <c r="JR26" s="98"/>
      <c r="JS26" s="98"/>
      <c r="JT26" s="98"/>
      <c r="JU26" s="98"/>
      <c r="JV26" s="98"/>
      <c r="JW26" s="98"/>
      <c r="JX26" s="98"/>
      <c r="JY26" s="98"/>
      <c r="JZ26" s="98"/>
      <c r="KA26" s="98"/>
      <c r="KB26" s="98"/>
      <c r="KC26" s="98"/>
      <c r="KD26" s="98"/>
      <c r="KE26" s="98"/>
      <c r="KF26" s="98"/>
      <c r="KG26" s="98"/>
      <c r="KH26" s="98"/>
      <c r="KI26" s="98"/>
      <c r="KJ26" s="98"/>
      <c r="KK26" s="98"/>
      <c r="KL26" s="98"/>
      <c r="KM26" s="98"/>
      <c r="KN26" s="98"/>
      <c r="KO26" s="98"/>
      <c r="KP26" s="98"/>
      <c r="KQ26" s="98"/>
      <c r="KR26" s="98"/>
      <c r="KS26" s="98"/>
      <c r="KT26" s="98"/>
      <c r="KU26" s="98"/>
      <c r="KV26" s="98"/>
      <c r="KW26" s="98"/>
      <c r="KX26" s="98"/>
    </row>
    <row r="27" spans="1:310" s="99" customFormat="1" ht="37.5">
      <c r="A27" s="90" t="s">
        <v>63</v>
      </c>
      <c r="B27" s="110" t="s">
        <v>64</v>
      </c>
      <c r="C27" s="111"/>
      <c r="D27" s="93"/>
      <c r="E27" s="93"/>
      <c r="F27" s="93"/>
      <c r="G27" s="95"/>
      <c r="H27" s="92"/>
      <c r="I27" s="201"/>
      <c r="J27" s="96"/>
      <c r="K27" s="95"/>
      <c r="L27" s="96"/>
      <c r="M27" s="202"/>
      <c r="N27" s="95"/>
      <c r="O27" s="203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201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189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8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</row>
    <row r="28" spans="1:310" s="99" customFormat="1" ht="31.5">
      <c r="A28" s="100" t="s">
        <v>65</v>
      </c>
      <c r="B28" s="109" t="s">
        <v>66</v>
      </c>
      <c r="C28" s="92" t="s">
        <v>67</v>
      </c>
      <c r="D28" s="101">
        <v>2024</v>
      </c>
      <c r="E28" s="101">
        <v>2026</v>
      </c>
      <c r="F28" s="101">
        <v>2027</v>
      </c>
      <c r="G28" s="95"/>
      <c r="H28" s="189">
        <v>620.25</v>
      </c>
      <c r="I28" s="206">
        <v>45200</v>
      </c>
      <c r="J28" s="96"/>
      <c r="K28" s="95">
        <v>829.86</v>
      </c>
      <c r="L28" s="96">
        <v>45355</v>
      </c>
      <c r="M28" s="202">
        <v>620.25</v>
      </c>
      <c r="N28" s="95">
        <v>829.86</v>
      </c>
      <c r="O28" s="202">
        <v>620.25</v>
      </c>
      <c r="P28" s="95">
        <f>N28</f>
        <v>829.86</v>
      </c>
      <c r="Q28" s="95">
        <v>198.47</v>
      </c>
      <c r="R28" s="95"/>
      <c r="S28" s="95"/>
      <c r="T28" s="95">
        <f>U28+V28</f>
        <v>0</v>
      </c>
      <c r="U28" s="188"/>
      <c r="V28" s="95"/>
      <c r="W28" s="95">
        <f t="shared" si="4"/>
        <v>33.078333333333319</v>
      </c>
      <c r="X28" s="95">
        <f t="shared" si="5"/>
        <v>165.39166666666668</v>
      </c>
      <c r="Y28" s="95">
        <v>204.59</v>
      </c>
      <c r="Z28" s="95"/>
      <c r="AA28" s="95"/>
      <c r="AB28" s="95"/>
      <c r="AC28" s="201"/>
      <c r="AD28" s="95"/>
      <c r="AE28" s="95">
        <f t="shared" si="0"/>
        <v>34.098333333333329</v>
      </c>
      <c r="AF28" s="95">
        <f t="shared" si="1"/>
        <v>170.49166666666667</v>
      </c>
      <c r="AG28" s="95">
        <v>206.74</v>
      </c>
      <c r="AH28" s="95"/>
      <c r="AI28" s="95"/>
      <c r="AJ28" s="95"/>
      <c r="AK28" s="188">
        <v>16.54</v>
      </c>
      <c r="AL28" s="95"/>
      <c r="AM28" s="95">
        <v>34.456666666666649</v>
      </c>
      <c r="AN28" s="95">
        <v>155.74333333333337</v>
      </c>
      <c r="AO28" s="95">
        <v>206.74</v>
      </c>
      <c r="AP28" s="95"/>
      <c r="AQ28" s="95"/>
      <c r="AR28" s="95"/>
      <c r="AS28" s="188">
        <v>17.05</v>
      </c>
      <c r="AT28" s="95"/>
      <c r="AU28" s="95">
        <v>34.456666666666649</v>
      </c>
      <c r="AV28" s="95">
        <v>155.23333333333335</v>
      </c>
      <c r="AW28" s="95">
        <v>215.03</v>
      </c>
      <c r="AX28" s="95"/>
      <c r="AY28" s="95"/>
      <c r="AZ28" s="95"/>
      <c r="BA28" s="188">
        <v>33.770000000000003</v>
      </c>
      <c r="BB28" s="95"/>
      <c r="BC28" s="95">
        <v>35.838650135213001</v>
      </c>
      <c r="BD28" s="95">
        <v>145.42134986478698</v>
      </c>
      <c r="BE28" s="95">
        <v>215.03</v>
      </c>
      <c r="BF28" s="95"/>
      <c r="BG28" s="95"/>
      <c r="BH28" s="95"/>
      <c r="BI28" s="189">
        <v>34.28</v>
      </c>
      <c r="BJ28" s="95"/>
      <c r="BK28" s="95">
        <v>35.838650135213001</v>
      </c>
      <c r="BL28" s="95">
        <v>144.91134986478698</v>
      </c>
      <c r="BM28" s="201"/>
      <c r="BN28" s="201"/>
      <c r="BO28" s="201"/>
      <c r="BP28" s="201"/>
      <c r="BQ28" s="201"/>
      <c r="BR28" s="201"/>
      <c r="BS28" s="201"/>
      <c r="BT28" s="201"/>
      <c r="BU28" s="95">
        <v>203.5</v>
      </c>
      <c r="BV28" s="95"/>
      <c r="BW28" s="95"/>
      <c r="BX28" s="95"/>
      <c r="BY28" s="188">
        <v>52.2</v>
      </c>
      <c r="BZ28" s="95">
        <f>BU28-BU28/1.2</f>
        <v>33.916666666666657</v>
      </c>
      <c r="CA28" s="95">
        <v>117.38333333333335</v>
      </c>
      <c r="CB28" s="95">
        <v>620.24</v>
      </c>
      <c r="CC28" s="95"/>
      <c r="CD28" s="95"/>
      <c r="CE28" s="95">
        <v>0</v>
      </c>
      <c r="CF28" s="95">
        <v>50.31</v>
      </c>
      <c r="CG28" s="95">
        <v>0</v>
      </c>
      <c r="CH28" s="95">
        <v>103.37365013521297</v>
      </c>
      <c r="CI28" s="95">
        <v>466.55634986478702</v>
      </c>
      <c r="CJ28" s="95">
        <v>829.86</v>
      </c>
      <c r="CK28" s="95"/>
      <c r="CL28" s="95"/>
      <c r="CM28" s="95">
        <v>0</v>
      </c>
      <c r="CN28" s="95">
        <v>103.53</v>
      </c>
      <c r="CO28" s="95">
        <v>0</v>
      </c>
      <c r="CP28" s="95">
        <v>138.31031680187965</v>
      </c>
      <c r="CQ28" s="95">
        <v>588.01968319812033</v>
      </c>
      <c r="CR28" s="98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</row>
    <row r="29" spans="1:310" s="99" customFormat="1" ht="18.75" hidden="1">
      <c r="A29" s="90" t="s">
        <v>68</v>
      </c>
      <c r="B29" s="112" t="s">
        <v>69</v>
      </c>
      <c r="C29" s="92"/>
      <c r="D29" s="101"/>
      <c r="E29" s="101"/>
      <c r="F29" s="101"/>
      <c r="G29" s="94"/>
      <c r="H29" s="189"/>
      <c r="I29" s="173"/>
      <c r="J29" s="96"/>
      <c r="K29" s="95"/>
      <c r="L29" s="96"/>
      <c r="M29" s="202"/>
      <c r="N29" s="95"/>
      <c r="O29" s="203"/>
      <c r="P29" s="95"/>
      <c r="Q29" s="95"/>
      <c r="R29" s="95"/>
      <c r="S29" s="95"/>
      <c r="T29" s="95"/>
      <c r="U29" s="95"/>
      <c r="V29" s="95"/>
      <c r="W29" s="95">
        <f t="shared" si="4"/>
        <v>0</v>
      </c>
      <c r="X29" s="95">
        <f t="shared" si="5"/>
        <v>0</v>
      </c>
      <c r="Y29" s="95"/>
      <c r="Z29" s="95"/>
      <c r="AA29" s="95"/>
      <c r="AB29" s="95"/>
      <c r="AC29" s="201"/>
      <c r="AD29" s="95"/>
      <c r="AE29" s="95">
        <f t="shared" si="0"/>
        <v>0</v>
      </c>
      <c r="AF29" s="95">
        <f t="shared" si="1"/>
        <v>0</v>
      </c>
      <c r="AG29" s="95"/>
      <c r="AH29" s="95"/>
      <c r="AI29" s="95"/>
      <c r="AJ29" s="95">
        <v>0</v>
      </c>
      <c r="AK29" s="95"/>
      <c r="AL29" s="95"/>
      <c r="AM29" s="95"/>
      <c r="AN29" s="95">
        <v>0</v>
      </c>
      <c r="AO29" s="95"/>
      <c r="AP29" s="95"/>
      <c r="AQ29" s="95"/>
      <c r="AR29" s="95">
        <v>0</v>
      </c>
      <c r="AS29" s="95"/>
      <c r="AT29" s="95"/>
      <c r="AU29" s="95">
        <v>0</v>
      </c>
      <c r="AV29" s="95"/>
      <c r="AW29" s="95"/>
      <c r="AX29" s="95"/>
      <c r="AY29" s="95"/>
      <c r="AZ29" s="95">
        <v>0</v>
      </c>
      <c r="BA29" s="95"/>
      <c r="BB29" s="95"/>
      <c r="BC29" s="95"/>
      <c r="BD29" s="95">
        <v>0</v>
      </c>
      <c r="BE29" s="95"/>
      <c r="BF29" s="95"/>
      <c r="BG29" s="95"/>
      <c r="BH29" s="95">
        <v>0</v>
      </c>
      <c r="BI29" s="189"/>
      <c r="BJ29" s="95"/>
      <c r="BK29" s="95"/>
      <c r="BL29" s="95">
        <v>0</v>
      </c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>
        <f t="shared" ref="BX29:BX31" si="6">BY29</f>
        <v>0</v>
      </c>
      <c r="BY29" s="95"/>
      <c r="BZ29" s="95"/>
      <c r="CA29" s="95">
        <v>0</v>
      </c>
      <c r="CB29" s="95">
        <v>0</v>
      </c>
      <c r="CC29" s="95"/>
      <c r="CD29" s="95"/>
      <c r="CE29" s="95">
        <v>0</v>
      </c>
      <c r="CF29" s="95">
        <v>0</v>
      </c>
      <c r="CG29" s="95">
        <v>0</v>
      </c>
      <c r="CH29" s="95">
        <v>0</v>
      </c>
      <c r="CI29" s="95">
        <v>0</v>
      </c>
      <c r="CJ29" s="95">
        <v>0</v>
      </c>
      <c r="CK29" s="95"/>
      <c r="CL29" s="95"/>
      <c r="CM29" s="95">
        <f t="shared" ref="CM29:CM31" si="7">CN29+CO29</f>
        <v>0</v>
      </c>
      <c r="CN29" s="95">
        <v>0</v>
      </c>
      <c r="CO29" s="95"/>
      <c r="CP29" s="95">
        <v>0</v>
      </c>
      <c r="CQ29" s="95">
        <v>0</v>
      </c>
      <c r="CR29" s="98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</row>
    <row r="30" spans="1:310" s="103" customFormat="1" hidden="1">
      <c r="A30" s="100"/>
      <c r="B30" s="104"/>
      <c r="C30" s="92"/>
      <c r="D30" s="101"/>
      <c r="E30" s="101"/>
      <c r="F30" s="101"/>
      <c r="G30" s="95"/>
      <c r="H30" s="189"/>
      <c r="I30" s="173"/>
      <c r="J30" s="96"/>
      <c r="K30" s="95"/>
      <c r="L30" s="96"/>
      <c r="M30" s="202"/>
      <c r="N30" s="95"/>
      <c r="O30" s="202"/>
      <c r="P30" s="95"/>
      <c r="Q30" s="95"/>
      <c r="R30" s="95"/>
      <c r="S30" s="95"/>
      <c r="T30" s="95"/>
      <c r="U30" s="95"/>
      <c r="V30" s="95"/>
      <c r="W30" s="95">
        <f t="shared" si="4"/>
        <v>0</v>
      </c>
      <c r="X30" s="95">
        <f t="shared" si="5"/>
        <v>0</v>
      </c>
      <c r="Y30" s="95"/>
      <c r="Z30" s="95"/>
      <c r="AA30" s="95"/>
      <c r="AB30" s="95"/>
      <c r="AC30" s="170"/>
      <c r="AD30" s="95"/>
      <c r="AE30" s="95">
        <f t="shared" si="0"/>
        <v>0</v>
      </c>
      <c r="AF30" s="95">
        <f t="shared" si="1"/>
        <v>0</v>
      </c>
      <c r="AG30" s="95"/>
      <c r="AH30" s="95"/>
      <c r="AI30" s="95"/>
      <c r="AJ30" s="95">
        <v>0</v>
      </c>
      <c r="AK30" s="95"/>
      <c r="AL30" s="95"/>
      <c r="AM30" s="95"/>
      <c r="AN30" s="95">
        <v>0</v>
      </c>
      <c r="AO30" s="95"/>
      <c r="AP30" s="95"/>
      <c r="AQ30" s="95"/>
      <c r="AR30" s="95">
        <v>0</v>
      </c>
      <c r="AS30" s="95"/>
      <c r="AT30" s="95"/>
      <c r="AU30" s="95">
        <v>0</v>
      </c>
      <c r="AV30" s="95"/>
      <c r="AW30" s="95"/>
      <c r="AX30" s="95"/>
      <c r="AY30" s="95"/>
      <c r="AZ30" s="95">
        <v>0</v>
      </c>
      <c r="BA30" s="95"/>
      <c r="BB30" s="95"/>
      <c r="BC30" s="95"/>
      <c r="BD30" s="95">
        <v>0</v>
      </c>
      <c r="BE30" s="95"/>
      <c r="BF30" s="95"/>
      <c r="BG30" s="95"/>
      <c r="BH30" s="95">
        <v>0</v>
      </c>
      <c r="BI30" s="189"/>
      <c r="BJ30" s="95"/>
      <c r="BK30" s="95"/>
      <c r="BL30" s="95">
        <v>0</v>
      </c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>
        <f t="shared" si="6"/>
        <v>0</v>
      </c>
      <c r="BY30" s="95"/>
      <c r="BZ30" s="95"/>
      <c r="CA30" s="95">
        <v>0</v>
      </c>
      <c r="CB30" s="95">
        <v>0</v>
      </c>
      <c r="CC30" s="95"/>
      <c r="CD30" s="95"/>
      <c r="CE30" s="95">
        <v>0</v>
      </c>
      <c r="CF30" s="95">
        <v>0</v>
      </c>
      <c r="CG30" s="95">
        <v>0</v>
      </c>
      <c r="CH30" s="95">
        <v>0</v>
      </c>
      <c r="CI30" s="95">
        <v>0</v>
      </c>
      <c r="CJ30" s="95">
        <v>0</v>
      </c>
      <c r="CK30" s="95"/>
      <c r="CL30" s="95"/>
      <c r="CM30" s="95">
        <f t="shared" si="7"/>
        <v>0</v>
      </c>
      <c r="CN30" s="95">
        <v>0</v>
      </c>
      <c r="CO30" s="95"/>
      <c r="CP30" s="95">
        <v>0</v>
      </c>
      <c r="CQ30" s="95">
        <v>0</v>
      </c>
      <c r="CR30" s="98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  <c r="JA30" s="98"/>
      <c r="JB30" s="98"/>
      <c r="JC30" s="98"/>
      <c r="JD30" s="98"/>
      <c r="JE30" s="98"/>
      <c r="JF30" s="98"/>
      <c r="JG30" s="98"/>
      <c r="JH30" s="98"/>
      <c r="JI30" s="98"/>
      <c r="JJ30" s="98"/>
      <c r="JK30" s="98"/>
      <c r="JL30" s="98"/>
      <c r="JM30" s="98"/>
      <c r="JN30" s="98"/>
      <c r="JO30" s="98"/>
      <c r="JP30" s="98"/>
      <c r="JQ30" s="98"/>
      <c r="JR30" s="98"/>
      <c r="JS30" s="98"/>
      <c r="JT30" s="98"/>
      <c r="JU30" s="98"/>
      <c r="JV30" s="98"/>
      <c r="JW30" s="98"/>
      <c r="JX30" s="98"/>
      <c r="JY30" s="98"/>
      <c r="JZ30" s="98"/>
      <c r="KA30" s="98"/>
      <c r="KB30" s="98"/>
      <c r="KC30" s="98"/>
      <c r="KD30" s="98"/>
      <c r="KE30" s="98"/>
      <c r="KF30" s="98"/>
      <c r="KG30" s="98"/>
      <c r="KH30" s="98"/>
      <c r="KI30" s="98"/>
      <c r="KJ30" s="98"/>
      <c r="KK30" s="98"/>
      <c r="KL30" s="98"/>
      <c r="KM30" s="98"/>
      <c r="KN30" s="98"/>
      <c r="KO30" s="98"/>
      <c r="KP30" s="98"/>
      <c r="KQ30" s="98"/>
      <c r="KR30" s="98"/>
      <c r="KS30" s="98"/>
      <c r="KT30" s="98"/>
      <c r="KU30" s="98"/>
      <c r="KV30" s="98"/>
      <c r="KW30" s="98"/>
      <c r="KX30" s="98"/>
    </row>
    <row r="31" spans="1:310" s="103" customFormat="1" hidden="1">
      <c r="A31" s="100"/>
      <c r="B31" s="104"/>
      <c r="C31" s="92"/>
      <c r="D31" s="101"/>
      <c r="E31" s="101"/>
      <c r="F31" s="101"/>
      <c r="G31" s="95"/>
      <c r="H31" s="189"/>
      <c r="I31" s="173"/>
      <c r="J31" s="96"/>
      <c r="K31" s="95"/>
      <c r="L31" s="96"/>
      <c r="M31" s="202"/>
      <c r="N31" s="95"/>
      <c r="O31" s="202"/>
      <c r="P31" s="95"/>
      <c r="Q31" s="95"/>
      <c r="R31" s="95"/>
      <c r="S31" s="95"/>
      <c r="T31" s="95"/>
      <c r="U31" s="95"/>
      <c r="V31" s="95"/>
      <c r="W31" s="95">
        <f t="shared" si="4"/>
        <v>0</v>
      </c>
      <c r="X31" s="95">
        <f t="shared" si="5"/>
        <v>0</v>
      </c>
      <c r="Y31" s="95"/>
      <c r="Z31" s="95"/>
      <c r="AA31" s="95"/>
      <c r="AB31" s="95"/>
      <c r="AC31" s="170"/>
      <c r="AD31" s="95"/>
      <c r="AE31" s="95">
        <f t="shared" si="0"/>
        <v>0</v>
      </c>
      <c r="AF31" s="95">
        <f t="shared" si="1"/>
        <v>0</v>
      </c>
      <c r="AG31" s="95"/>
      <c r="AH31" s="95"/>
      <c r="AI31" s="95"/>
      <c r="AJ31" s="95"/>
      <c r="AK31" s="95"/>
      <c r="AL31" s="95"/>
      <c r="AM31" s="95"/>
      <c r="AN31" s="95">
        <v>0</v>
      </c>
      <c r="AO31" s="95"/>
      <c r="AP31" s="95"/>
      <c r="AQ31" s="95"/>
      <c r="AR31" s="95">
        <v>0</v>
      </c>
      <c r="AS31" s="95"/>
      <c r="AT31" s="95"/>
      <c r="AU31" s="95">
        <v>0</v>
      </c>
      <c r="AV31" s="95"/>
      <c r="AW31" s="95"/>
      <c r="AX31" s="95"/>
      <c r="AY31" s="95"/>
      <c r="AZ31" s="95">
        <v>0</v>
      </c>
      <c r="BA31" s="95"/>
      <c r="BB31" s="95"/>
      <c r="BC31" s="95"/>
      <c r="BD31" s="95">
        <v>0</v>
      </c>
      <c r="BE31" s="95"/>
      <c r="BF31" s="95"/>
      <c r="BG31" s="95"/>
      <c r="BH31" s="95">
        <v>0</v>
      </c>
      <c r="BI31" s="189"/>
      <c r="BJ31" s="95"/>
      <c r="BK31" s="95"/>
      <c r="BL31" s="95">
        <v>0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>
        <f t="shared" si="6"/>
        <v>0</v>
      </c>
      <c r="BY31" s="95"/>
      <c r="BZ31" s="95"/>
      <c r="CA31" s="95">
        <v>0</v>
      </c>
      <c r="CB31" s="95">
        <v>0</v>
      </c>
      <c r="CC31" s="95"/>
      <c r="CD31" s="95"/>
      <c r="CE31" s="95">
        <v>0</v>
      </c>
      <c r="CF31" s="95">
        <v>0</v>
      </c>
      <c r="CG31" s="95">
        <v>0</v>
      </c>
      <c r="CH31" s="95">
        <v>0</v>
      </c>
      <c r="CI31" s="95">
        <v>0</v>
      </c>
      <c r="CJ31" s="95">
        <v>0</v>
      </c>
      <c r="CK31" s="95"/>
      <c r="CL31" s="95"/>
      <c r="CM31" s="95">
        <f t="shared" si="7"/>
        <v>0</v>
      </c>
      <c r="CN31" s="95">
        <v>0</v>
      </c>
      <c r="CO31" s="95"/>
      <c r="CP31" s="95">
        <v>0</v>
      </c>
      <c r="CQ31" s="95">
        <v>0</v>
      </c>
      <c r="CR31" s="98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  <c r="IX31" s="98"/>
      <c r="IY31" s="98"/>
      <c r="IZ31" s="98"/>
      <c r="JA31" s="98"/>
      <c r="JB31" s="98"/>
      <c r="JC31" s="98"/>
      <c r="JD31" s="98"/>
      <c r="JE31" s="98"/>
      <c r="JF31" s="98"/>
      <c r="JG31" s="98"/>
      <c r="JH31" s="98"/>
      <c r="JI31" s="98"/>
      <c r="JJ31" s="98"/>
      <c r="JK31" s="98"/>
      <c r="JL31" s="98"/>
      <c r="JM31" s="98"/>
      <c r="JN31" s="98"/>
      <c r="JO31" s="98"/>
      <c r="JP31" s="98"/>
      <c r="JQ31" s="98"/>
      <c r="JR31" s="98"/>
      <c r="JS31" s="98"/>
      <c r="JT31" s="98"/>
      <c r="JU31" s="98"/>
      <c r="JV31" s="98"/>
      <c r="JW31" s="98"/>
      <c r="JX31" s="98"/>
      <c r="JY31" s="98"/>
      <c r="JZ31" s="98"/>
      <c r="KA31" s="98"/>
      <c r="KB31" s="98"/>
      <c r="KC31" s="98"/>
      <c r="KD31" s="98"/>
      <c r="KE31" s="98"/>
      <c r="KF31" s="98"/>
      <c r="KG31" s="98"/>
      <c r="KH31" s="98"/>
      <c r="KI31" s="98"/>
      <c r="KJ31" s="98"/>
      <c r="KK31" s="98"/>
      <c r="KL31" s="98"/>
      <c r="KM31" s="98"/>
      <c r="KN31" s="98"/>
      <c r="KO31" s="98"/>
      <c r="KP31" s="98"/>
      <c r="KQ31" s="98"/>
      <c r="KR31" s="98"/>
      <c r="KS31" s="98"/>
      <c r="KT31" s="98"/>
      <c r="KU31" s="98"/>
      <c r="KV31" s="98"/>
      <c r="KW31" s="98"/>
      <c r="KX31" s="98"/>
    </row>
    <row r="32" spans="1:310" s="103" customFormat="1">
      <c r="A32" s="163" t="s">
        <v>68</v>
      </c>
      <c r="B32" s="164" t="s">
        <v>69</v>
      </c>
      <c r="C32" s="165"/>
      <c r="D32" s="166"/>
      <c r="E32" s="166"/>
      <c r="F32" s="166"/>
      <c r="G32" s="167"/>
      <c r="H32" s="189"/>
      <c r="I32" s="173"/>
      <c r="J32" s="168"/>
      <c r="K32" s="167"/>
      <c r="L32" s="168"/>
      <c r="M32" s="202"/>
      <c r="N32" s="95"/>
      <c r="O32" s="202"/>
      <c r="P32" s="167"/>
      <c r="Q32" s="167"/>
      <c r="R32" s="167"/>
      <c r="S32" s="167"/>
      <c r="T32" s="167"/>
      <c r="U32" s="167"/>
      <c r="V32" s="167"/>
      <c r="W32" s="95"/>
      <c r="X32" s="95"/>
      <c r="Y32" s="167"/>
      <c r="Z32" s="167"/>
      <c r="AA32" s="167"/>
      <c r="AB32" s="167"/>
      <c r="AC32" s="170"/>
      <c r="AD32" s="167"/>
      <c r="AE32" s="95">
        <f t="shared" si="0"/>
        <v>0</v>
      </c>
      <c r="AF32" s="95">
        <f t="shared" si="1"/>
        <v>0</v>
      </c>
      <c r="AG32" s="167"/>
      <c r="AH32" s="167"/>
      <c r="AI32" s="167"/>
      <c r="AJ32" s="167"/>
      <c r="AK32" s="167"/>
      <c r="AL32" s="167"/>
      <c r="AM32" s="167"/>
      <c r="AN32" s="95"/>
      <c r="AO32" s="167"/>
      <c r="AP32" s="167"/>
      <c r="AQ32" s="167"/>
      <c r="AR32" s="95"/>
      <c r="AS32" s="167"/>
      <c r="AT32" s="167"/>
      <c r="AU32" s="95"/>
      <c r="AV32" s="167"/>
      <c r="AW32" s="167"/>
      <c r="AX32" s="167"/>
      <c r="AY32" s="167"/>
      <c r="AZ32" s="217"/>
      <c r="BA32" s="167"/>
      <c r="BB32" s="167"/>
      <c r="BC32" s="167"/>
      <c r="BD32" s="217"/>
      <c r="BE32" s="95"/>
      <c r="BF32" s="95"/>
      <c r="BG32" s="95"/>
      <c r="BH32" s="95"/>
      <c r="BI32" s="189"/>
      <c r="BJ32" s="95"/>
      <c r="BK32" s="95"/>
      <c r="BL32" s="95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217"/>
      <c r="BY32" s="167"/>
      <c r="BZ32" s="167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167"/>
      <c r="CL32" s="167"/>
      <c r="CM32" s="95"/>
      <c r="CN32" s="95"/>
      <c r="CO32" s="167"/>
      <c r="CP32" s="95"/>
      <c r="CQ32" s="95"/>
      <c r="CR32" s="98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  <c r="JA32" s="98"/>
      <c r="JB32" s="98"/>
      <c r="JC32" s="98"/>
      <c r="JD32" s="98"/>
      <c r="JE32" s="98"/>
      <c r="JF32" s="98"/>
      <c r="JG32" s="98"/>
      <c r="JH32" s="98"/>
      <c r="JI32" s="98"/>
      <c r="JJ32" s="98"/>
      <c r="JK32" s="98"/>
      <c r="JL32" s="98"/>
      <c r="JM32" s="98"/>
      <c r="JN32" s="98"/>
      <c r="JO32" s="98"/>
      <c r="JP32" s="98"/>
      <c r="JQ32" s="98"/>
      <c r="JR32" s="98"/>
      <c r="JS32" s="98"/>
      <c r="JT32" s="98"/>
      <c r="JU32" s="98"/>
      <c r="JV32" s="98"/>
      <c r="JW32" s="98"/>
      <c r="JX32" s="98"/>
      <c r="JY32" s="98"/>
      <c r="JZ32" s="98"/>
      <c r="KA32" s="98"/>
      <c r="KB32" s="98"/>
      <c r="KC32" s="98"/>
      <c r="KD32" s="98"/>
      <c r="KE32" s="98"/>
      <c r="KF32" s="98"/>
      <c r="KG32" s="98"/>
      <c r="KH32" s="98"/>
      <c r="KI32" s="98"/>
      <c r="KJ32" s="98"/>
      <c r="KK32" s="98"/>
      <c r="KL32" s="98"/>
      <c r="KM32" s="98"/>
      <c r="KN32" s="98"/>
      <c r="KO32" s="98"/>
      <c r="KP32" s="98"/>
      <c r="KQ32" s="98"/>
      <c r="KR32" s="98"/>
      <c r="KS32" s="98"/>
      <c r="KT32" s="98"/>
      <c r="KU32" s="98"/>
      <c r="KV32" s="98"/>
      <c r="KW32" s="98"/>
      <c r="KX32" s="98"/>
    </row>
    <row r="33" spans="1:310" s="103" customFormat="1" ht="16.5" thickBot="1">
      <c r="A33" s="163"/>
      <c r="B33" s="164" t="s">
        <v>180</v>
      </c>
      <c r="C33" s="92" t="s">
        <v>34</v>
      </c>
      <c r="D33" s="166">
        <v>2024</v>
      </c>
      <c r="E33" s="166">
        <v>2024</v>
      </c>
      <c r="F33" s="166">
        <v>2024</v>
      </c>
      <c r="G33" s="167"/>
      <c r="H33" s="95">
        <v>2.2200000000000002</v>
      </c>
      <c r="I33" s="205">
        <v>45200</v>
      </c>
      <c r="J33" s="168"/>
      <c r="K33" s="167">
        <v>2.2200000000000002</v>
      </c>
      <c r="L33" s="96">
        <v>45355</v>
      </c>
      <c r="M33" s="202">
        <v>2.2200000000000002</v>
      </c>
      <c r="N33" s="95">
        <v>2.2200000000000002</v>
      </c>
      <c r="O33" s="202">
        <v>2.2200000000000002</v>
      </c>
      <c r="P33" s="167">
        <v>2.2200000000000002</v>
      </c>
      <c r="Q33" s="167">
        <v>2.2200000000000002</v>
      </c>
      <c r="R33" s="167"/>
      <c r="S33" s="167"/>
      <c r="T33" s="167"/>
      <c r="U33" s="167"/>
      <c r="V33" s="167"/>
      <c r="W33" s="95">
        <f t="shared" si="4"/>
        <v>0.36999999999999988</v>
      </c>
      <c r="X33" s="95">
        <f t="shared" si="5"/>
        <v>1.8500000000000003</v>
      </c>
      <c r="Y33" s="167">
        <v>2.2200000000000002</v>
      </c>
      <c r="Z33" s="167"/>
      <c r="AA33" s="167"/>
      <c r="AB33" s="167"/>
      <c r="AC33" s="170"/>
      <c r="AD33" s="167"/>
      <c r="AE33" s="95">
        <f t="shared" si="0"/>
        <v>0.36999999999999988</v>
      </c>
      <c r="AF33" s="95">
        <f t="shared" si="1"/>
        <v>1.8500000000000003</v>
      </c>
      <c r="AG33" s="167"/>
      <c r="AH33" s="167"/>
      <c r="AI33" s="167"/>
      <c r="AJ33" s="95"/>
      <c r="AK33" s="95">
        <v>0.62</v>
      </c>
      <c r="AL33" s="95"/>
      <c r="AM33" s="95"/>
      <c r="AN33" s="95"/>
      <c r="AO33" s="95"/>
      <c r="AP33" s="167"/>
      <c r="AQ33" s="167"/>
      <c r="AR33" s="95"/>
      <c r="AS33" s="167">
        <v>0.62</v>
      </c>
      <c r="AT33" s="167"/>
      <c r="AU33" s="95"/>
      <c r="AV33" s="95"/>
      <c r="AW33" s="95"/>
      <c r="AX33" s="95"/>
      <c r="AY33" s="95"/>
      <c r="AZ33" s="95"/>
      <c r="BA33" s="95">
        <v>0.62</v>
      </c>
      <c r="BB33" s="95"/>
      <c r="BC33" s="95"/>
      <c r="BD33" s="95"/>
      <c r="BE33" s="95"/>
      <c r="BF33" s="95"/>
      <c r="BG33" s="95"/>
      <c r="BH33" s="95"/>
      <c r="BI33" s="189">
        <v>0.62</v>
      </c>
      <c r="BJ33" s="95"/>
      <c r="BK33" s="95"/>
      <c r="BL33" s="95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95"/>
      <c r="BY33" s="95">
        <v>0.56999999999999995</v>
      </c>
      <c r="BZ33" s="95"/>
      <c r="CA33" s="95"/>
      <c r="CB33" s="95">
        <v>2.2200000000000002</v>
      </c>
      <c r="CC33" s="95"/>
      <c r="CD33" s="95"/>
      <c r="CE33" s="95">
        <v>0</v>
      </c>
      <c r="CF33" s="95">
        <v>1.24</v>
      </c>
      <c r="CG33" s="95">
        <v>0</v>
      </c>
      <c r="CH33" s="95">
        <v>0.36999999999999988</v>
      </c>
      <c r="CI33" s="95">
        <v>0.61000000000000043</v>
      </c>
      <c r="CJ33" s="95">
        <v>2.2200000000000002</v>
      </c>
      <c r="CK33" s="167"/>
      <c r="CL33" s="167"/>
      <c r="CM33" s="95">
        <v>0</v>
      </c>
      <c r="CN33" s="95">
        <v>1.81</v>
      </c>
      <c r="CO33" s="95">
        <v>0</v>
      </c>
      <c r="CP33" s="95">
        <v>0.36999999999999988</v>
      </c>
      <c r="CQ33" s="95">
        <v>4.000000000000048E-2</v>
      </c>
      <c r="CR33" s="98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  <c r="JA33" s="98"/>
      <c r="JB33" s="98"/>
      <c r="JC33" s="98"/>
      <c r="JD33" s="98"/>
      <c r="JE33" s="98"/>
      <c r="JF33" s="98"/>
      <c r="JG33" s="98"/>
      <c r="JH33" s="98"/>
      <c r="JI33" s="98"/>
      <c r="JJ33" s="98"/>
      <c r="JK33" s="98"/>
      <c r="JL33" s="98"/>
      <c r="JM33" s="98"/>
      <c r="JN33" s="98"/>
      <c r="JO33" s="98"/>
      <c r="JP33" s="98"/>
      <c r="JQ33" s="98"/>
      <c r="JR33" s="98"/>
      <c r="JS33" s="98"/>
      <c r="JT33" s="98"/>
      <c r="JU33" s="98"/>
      <c r="JV33" s="98"/>
      <c r="JW33" s="98"/>
      <c r="JX33" s="98"/>
      <c r="JY33" s="98"/>
      <c r="JZ33" s="98"/>
      <c r="KA33" s="98"/>
      <c r="KB33" s="98"/>
      <c r="KC33" s="98"/>
      <c r="KD33" s="98"/>
      <c r="KE33" s="98"/>
      <c r="KF33" s="98"/>
      <c r="KG33" s="98"/>
      <c r="KH33" s="98"/>
      <c r="KI33" s="98"/>
      <c r="KJ33" s="98"/>
      <c r="KK33" s="98"/>
      <c r="KL33" s="98"/>
      <c r="KM33" s="98"/>
      <c r="KN33" s="98"/>
      <c r="KO33" s="98"/>
      <c r="KP33" s="98"/>
      <c r="KQ33" s="98"/>
      <c r="KR33" s="98"/>
      <c r="KS33" s="98"/>
      <c r="KT33" s="98"/>
      <c r="KU33" s="98"/>
      <c r="KV33" s="98"/>
      <c r="KW33" s="98"/>
      <c r="KX33" s="98"/>
    </row>
    <row r="34" spans="1:310" s="99" customFormat="1" ht="16.5" thickBot="1">
      <c r="A34" s="113"/>
      <c r="B34" s="114" t="s">
        <v>70</v>
      </c>
      <c r="C34" s="115"/>
      <c r="D34" s="116"/>
      <c r="E34" s="116"/>
      <c r="F34" s="116"/>
      <c r="G34" s="117"/>
      <c r="H34" s="204">
        <f>SUM(H13:H33)</f>
        <v>879.83</v>
      </c>
      <c r="I34" s="204"/>
      <c r="J34" s="118"/>
      <c r="K34" s="118">
        <f>SUM(K13:K33)</f>
        <v>1117.31</v>
      </c>
      <c r="L34" s="118"/>
      <c r="M34" s="204">
        <f>SUM(M13:M33)</f>
        <v>879.83</v>
      </c>
      <c r="N34" s="204">
        <f>SUM(N13:N33)</f>
        <v>1117.3084780539912</v>
      </c>
      <c r="O34" s="204">
        <f>SUM(O13:O33)</f>
        <v>879.83</v>
      </c>
      <c r="P34" s="118">
        <f>SUM(P13:P33)</f>
        <v>1117.3133534672318</v>
      </c>
      <c r="Q34" s="118">
        <f>SUM(Q13:Q33)</f>
        <v>314.38</v>
      </c>
      <c r="R34" s="118">
        <f>SUM(R13:R31)</f>
        <v>0</v>
      </c>
      <c r="S34" s="118">
        <f>SUM(S13:S31)</f>
        <v>0</v>
      </c>
      <c r="T34" s="118">
        <f>SUM(T13:T31)</f>
        <v>0</v>
      </c>
      <c r="U34" s="118">
        <f>SUM(U13:U31)</f>
        <v>0</v>
      </c>
      <c r="V34" s="118">
        <f>SUM(V13:V31)</f>
        <v>0</v>
      </c>
      <c r="W34" s="118">
        <f t="shared" ref="W34:AF34" si="8">SUM(W13:W33)</f>
        <v>52.396666666666647</v>
      </c>
      <c r="X34" s="118">
        <f t="shared" si="8"/>
        <v>261.98333333333335</v>
      </c>
      <c r="Y34" s="118">
        <f t="shared" si="8"/>
        <v>307.28000000000003</v>
      </c>
      <c r="Z34" s="118">
        <f t="shared" si="8"/>
        <v>0</v>
      </c>
      <c r="AA34" s="118">
        <f t="shared" si="8"/>
        <v>0</v>
      </c>
      <c r="AB34" s="118">
        <f t="shared" si="8"/>
        <v>0</v>
      </c>
      <c r="AC34" s="204">
        <f t="shared" si="8"/>
        <v>0</v>
      </c>
      <c r="AD34" s="118">
        <f t="shared" si="8"/>
        <v>0</v>
      </c>
      <c r="AE34" s="118">
        <f t="shared" si="8"/>
        <v>51.213333333333324</v>
      </c>
      <c r="AF34" s="118">
        <f t="shared" si="8"/>
        <v>256.06666666666666</v>
      </c>
      <c r="AG34" s="118">
        <v>300.33999999999997</v>
      </c>
      <c r="AH34" s="118">
        <v>0</v>
      </c>
      <c r="AI34" s="118">
        <v>0</v>
      </c>
      <c r="AJ34" s="118">
        <v>0</v>
      </c>
      <c r="AK34" s="204">
        <v>43.629999999999995</v>
      </c>
      <c r="AL34" s="204">
        <v>0</v>
      </c>
      <c r="AM34" s="204">
        <v>50.054999999999978</v>
      </c>
      <c r="AN34" s="204">
        <v>206.64500000000004</v>
      </c>
      <c r="AO34" s="204">
        <v>341.42</v>
      </c>
      <c r="AP34" s="118">
        <v>0</v>
      </c>
      <c r="AQ34" s="118">
        <v>0</v>
      </c>
      <c r="AR34" s="94">
        <v>0</v>
      </c>
      <c r="AS34" s="118">
        <v>37.449999999999996</v>
      </c>
      <c r="AT34" s="118">
        <v>0</v>
      </c>
      <c r="AU34" s="118">
        <v>56.903333333333315</v>
      </c>
      <c r="AV34" s="118">
        <v>247.06666666666669</v>
      </c>
      <c r="AW34" s="204">
        <v>265.11</v>
      </c>
      <c r="AX34" s="204">
        <v>0</v>
      </c>
      <c r="AY34" s="204">
        <v>0</v>
      </c>
      <c r="AZ34" s="204">
        <v>0</v>
      </c>
      <c r="BA34" s="204">
        <v>82.69</v>
      </c>
      <c r="BB34" s="204">
        <v>0</v>
      </c>
      <c r="BC34" s="204">
        <v>44.185316801879665</v>
      </c>
      <c r="BD34" s="204">
        <v>138.23468319812031</v>
      </c>
      <c r="BE34" s="204">
        <v>265.11</v>
      </c>
      <c r="BF34" s="204">
        <v>0</v>
      </c>
      <c r="BG34" s="204">
        <v>0</v>
      </c>
      <c r="BH34" s="204">
        <v>0</v>
      </c>
      <c r="BI34" s="204">
        <v>88.43</v>
      </c>
      <c r="BJ34" s="204">
        <v>0</v>
      </c>
      <c r="BK34" s="204">
        <v>44.178650135213005</v>
      </c>
      <c r="BL34" s="118">
        <v>132.50134986478699</v>
      </c>
      <c r="BM34" s="118">
        <f t="shared" ref="BM34:BZ34" si="9">SUM(BM13:BM33)</f>
        <v>0</v>
      </c>
      <c r="BN34" s="118">
        <f t="shared" si="9"/>
        <v>0</v>
      </c>
      <c r="BO34" s="118">
        <f t="shared" si="9"/>
        <v>0</v>
      </c>
      <c r="BP34" s="118">
        <f t="shared" si="9"/>
        <v>0</v>
      </c>
      <c r="BQ34" s="118">
        <f t="shared" si="9"/>
        <v>0</v>
      </c>
      <c r="BR34" s="118">
        <f t="shared" si="9"/>
        <v>0</v>
      </c>
      <c r="BS34" s="118">
        <f t="shared" si="9"/>
        <v>0</v>
      </c>
      <c r="BT34" s="118">
        <f t="shared" si="9"/>
        <v>0</v>
      </c>
      <c r="BU34" s="118">
        <f t="shared" si="9"/>
        <v>203.5</v>
      </c>
      <c r="BV34" s="118">
        <f t="shared" si="9"/>
        <v>0</v>
      </c>
      <c r="BW34" s="118">
        <f t="shared" si="9"/>
        <v>0</v>
      </c>
      <c r="BX34" s="204">
        <f t="shared" si="9"/>
        <v>0</v>
      </c>
      <c r="BY34" s="204">
        <f>SUM(BY13:BY33)</f>
        <v>119.74</v>
      </c>
      <c r="BZ34" s="204">
        <f t="shared" si="9"/>
        <v>33.916666666666657</v>
      </c>
      <c r="CA34" s="118">
        <v>49.843333333333355</v>
      </c>
      <c r="CB34" s="118">
        <v>879.83</v>
      </c>
      <c r="CC34" s="118">
        <v>0</v>
      </c>
      <c r="CD34" s="118">
        <v>0</v>
      </c>
      <c r="CE34" s="118">
        <v>0</v>
      </c>
      <c r="CF34" s="118">
        <v>126.32</v>
      </c>
      <c r="CG34" s="118">
        <v>0</v>
      </c>
      <c r="CH34" s="118">
        <v>146.6469834685463</v>
      </c>
      <c r="CI34" s="118">
        <v>606.8630165314537</v>
      </c>
      <c r="CJ34" s="118">
        <v>1117.31</v>
      </c>
      <c r="CK34" s="118"/>
      <c r="CL34" s="118"/>
      <c r="CM34" s="118">
        <f>SUM(CM13:CM33)</f>
        <v>0</v>
      </c>
      <c r="CN34" s="118">
        <v>245.62</v>
      </c>
      <c r="CO34" s="118">
        <v>0</v>
      </c>
      <c r="CP34" s="118">
        <v>186.21198346854632</v>
      </c>
      <c r="CQ34" s="118">
        <v>685.47801653145359</v>
      </c>
      <c r="CR34" s="98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</row>
    <row r="35" spans="1:310" s="98" customFormat="1" ht="28.5" customHeight="1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BA35" s="120"/>
      <c r="BB35" s="120"/>
      <c r="BC35" s="120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</row>
    <row r="36" spans="1:310" s="7" customFormat="1" ht="23.25" customHeight="1">
      <c r="A36" s="23"/>
      <c r="B36" s="23"/>
      <c r="C36" s="23"/>
      <c r="D36" s="23"/>
      <c r="E36" s="23"/>
      <c r="F36" s="23"/>
      <c r="G36" s="23"/>
      <c r="H36" s="24"/>
      <c r="I36" s="25"/>
      <c r="J36" s="25"/>
      <c r="K36" s="25"/>
      <c r="L36" s="25"/>
      <c r="M36" s="24"/>
      <c r="N36" s="24"/>
      <c r="O36" s="25"/>
      <c r="P36" s="25"/>
      <c r="Q36" s="26"/>
      <c r="R36" s="27"/>
      <c r="S36" s="27"/>
      <c r="T36" s="26"/>
      <c r="U36" s="26"/>
      <c r="V36" s="26"/>
      <c r="W36" s="26"/>
      <c r="X36" s="27"/>
      <c r="Y36" s="27"/>
      <c r="Z36" s="27"/>
      <c r="AA36" s="27"/>
      <c r="AB36" s="27"/>
      <c r="AC36" s="27"/>
      <c r="AD36" s="27"/>
      <c r="AE36" s="27"/>
      <c r="AF36" s="27"/>
      <c r="AG36" s="26"/>
      <c r="AH36" s="27"/>
      <c r="AI36" s="27"/>
      <c r="AJ36" s="26"/>
      <c r="AK36" s="26"/>
      <c r="AL36" s="26"/>
      <c r="AM36" s="26"/>
      <c r="AN36" s="27"/>
      <c r="AO36" s="27"/>
      <c r="AP36" s="27"/>
      <c r="AQ36" s="27"/>
      <c r="AR36" s="27"/>
      <c r="AS36" s="27"/>
      <c r="AT36" s="27"/>
      <c r="AU36" s="27"/>
      <c r="AV36" s="27"/>
      <c r="AW36" s="26"/>
      <c r="AX36" s="27"/>
      <c r="AY36" s="27"/>
      <c r="AZ36" s="26"/>
      <c r="BA36" s="26"/>
      <c r="BB36" s="26"/>
      <c r="BC36" s="26"/>
      <c r="BE36" s="187"/>
      <c r="BF36" s="187"/>
      <c r="BG36" s="187"/>
      <c r="BH36" s="187"/>
      <c r="BI36" s="187"/>
      <c r="BJ36" s="187"/>
      <c r="BK36" s="187"/>
      <c r="BL36" s="187"/>
      <c r="BM36" s="162"/>
      <c r="BN36" s="162"/>
      <c r="BO36" s="162"/>
      <c r="BP36" s="162"/>
      <c r="BQ36" s="162"/>
      <c r="BR36" s="162"/>
      <c r="BS36" s="162"/>
      <c r="BT36" s="162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M36" s="21"/>
      <c r="CN36" s="21"/>
    </row>
    <row r="37" spans="1:310" s="7" customFormat="1" ht="16.5" customHeight="1">
      <c r="C37" s="23"/>
      <c r="F37" s="187"/>
      <c r="H37" s="28"/>
      <c r="J37" s="187"/>
      <c r="K37" s="187"/>
      <c r="L37" s="187"/>
      <c r="M37" s="28"/>
      <c r="N37" s="28"/>
      <c r="P37" s="187"/>
      <c r="Q37" s="28"/>
      <c r="U37" s="22"/>
      <c r="V37" s="22"/>
      <c r="W37" s="22"/>
      <c r="Y37" s="187"/>
      <c r="Z37" s="187"/>
      <c r="AA37" s="187"/>
      <c r="AB37" s="187"/>
      <c r="AC37" s="187"/>
      <c r="AD37" s="187"/>
      <c r="AE37" s="187"/>
      <c r="AF37" s="187"/>
      <c r="AG37" s="28"/>
      <c r="AK37" s="29"/>
      <c r="AL37" s="22"/>
      <c r="AM37" s="22"/>
      <c r="AO37" s="187"/>
      <c r="AP37" s="187"/>
      <c r="AQ37" s="187"/>
      <c r="AR37" s="187"/>
      <c r="AS37" s="187"/>
      <c r="AT37" s="187"/>
      <c r="AU37" s="187"/>
      <c r="AV37" s="187"/>
      <c r="AW37" s="28"/>
      <c r="BA37" s="22"/>
      <c r="BB37" s="22"/>
      <c r="BC37" s="22"/>
      <c r="BE37" s="187"/>
      <c r="BF37" s="187"/>
      <c r="BG37" s="187"/>
      <c r="BH37" s="187"/>
      <c r="BI37" s="187"/>
      <c r="BJ37" s="187"/>
      <c r="BK37" s="187"/>
      <c r="BL37" s="187"/>
      <c r="BM37" s="162"/>
      <c r="BN37" s="162"/>
      <c r="BO37" s="162"/>
      <c r="BP37" s="162"/>
      <c r="BQ37" s="162"/>
      <c r="BR37" s="162"/>
      <c r="BS37" s="162"/>
      <c r="BT37" s="162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21"/>
      <c r="CM37" s="28"/>
    </row>
    <row r="38" spans="1:310" s="7" customFormat="1">
      <c r="C38" s="23"/>
      <c r="F38" s="187"/>
      <c r="H38" s="28"/>
      <c r="J38" s="187"/>
      <c r="K38" s="187"/>
      <c r="L38" s="187"/>
      <c r="M38" s="28"/>
      <c r="N38" s="28"/>
      <c r="P38" s="187"/>
      <c r="Q38" s="28"/>
      <c r="X38" s="21"/>
      <c r="Y38" s="21"/>
      <c r="Z38" s="21"/>
      <c r="AA38" s="21"/>
      <c r="AB38" s="21"/>
      <c r="AC38" s="21"/>
      <c r="AD38" s="21"/>
      <c r="AE38" s="21"/>
      <c r="AF38" s="21"/>
      <c r="AG38" s="28"/>
      <c r="AK38" s="21"/>
      <c r="AO38" s="187"/>
      <c r="AP38" s="187"/>
      <c r="AQ38" s="187"/>
      <c r="AR38" s="187"/>
      <c r="AS38" s="187"/>
      <c r="AT38" s="187"/>
      <c r="AU38" s="187"/>
      <c r="AV38" s="187"/>
      <c r="AW38" s="28"/>
      <c r="BA38" s="21"/>
      <c r="BB38" s="21"/>
      <c r="BE38" s="187"/>
      <c r="BF38" s="187"/>
      <c r="BG38" s="187"/>
      <c r="BH38" s="187"/>
      <c r="BI38" s="187"/>
      <c r="BJ38" s="187"/>
      <c r="BK38" s="187"/>
      <c r="BL38" s="187"/>
      <c r="BM38" s="162"/>
      <c r="BN38" s="162"/>
      <c r="BO38" s="162"/>
      <c r="BP38" s="162"/>
      <c r="BQ38" s="162"/>
      <c r="BR38" s="162"/>
      <c r="BS38" s="162"/>
      <c r="BT38" s="162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M38" s="28"/>
    </row>
    <row r="39" spans="1:310" s="7" customFormat="1" ht="18" customHeight="1">
      <c r="A39" s="23"/>
      <c r="B39" s="23"/>
      <c r="C39" s="23"/>
      <c r="D39" s="23"/>
      <c r="E39" s="23"/>
      <c r="F39" s="23"/>
      <c r="G39" s="23"/>
      <c r="H39" s="30"/>
      <c r="I39" s="23"/>
      <c r="J39" s="23"/>
      <c r="K39" s="23"/>
      <c r="L39" s="23"/>
      <c r="M39" s="23"/>
      <c r="N39" s="23"/>
      <c r="P39" s="187"/>
      <c r="U39" s="21"/>
      <c r="Y39" s="187"/>
      <c r="Z39" s="187"/>
      <c r="AA39" s="187"/>
      <c r="AB39" s="187"/>
      <c r="AC39" s="187"/>
      <c r="AD39" s="187"/>
      <c r="AE39" s="187"/>
      <c r="AF39" s="187"/>
      <c r="AK39" s="21"/>
      <c r="AO39" s="187"/>
      <c r="AP39" s="187"/>
      <c r="AQ39" s="187"/>
      <c r="AR39" s="187"/>
      <c r="AS39" s="187"/>
      <c r="AT39" s="187"/>
      <c r="AU39" s="187"/>
      <c r="AV39" s="187"/>
      <c r="BA39" s="21"/>
      <c r="BE39" s="187"/>
      <c r="BF39" s="187"/>
      <c r="BG39" s="187"/>
      <c r="BH39" s="187"/>
      <c r="BI39" s="187"/>
      <c r="BJ39" s="187"/>
      <c r="BK39" s="187"/>
      <c r="BL39" s="187"/>
      <c r="BM39" s="162"/>
      <c r="BN39" s="162"/>
      <c r="BO39" s="162"/>
      <c r="BP39" s="162"/>
      <c r="BQ39" s="162"/>
      <c r="BR39" s="162"/>
      <c r="BS39" s="162"/>
      <c r="BT39" s="162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</row>
    <row r="40" spans="1:310" s="7" customFormat="1">
      <c r="C40" s="23"/>
      <c r="F40" s="187"/>
      <c r="H40" s="31"/>
      <c r="J40" s="187"/>
      <c r="K40" s="187"/>
      <c r="L40" s="187"/>
      <c r="N40" s="187"/>
      <c r="P40" s="187"/>
      <c r="Y40" s="187"/>
      <c r="Z40" s="187"/>
      <c r="AA40" s="187"/>
      <c r="AB40" s="187"/>
      <c r="AC40" s="187"/>
      <c r="AD40" s="187"/>
      <c r="AE40" s="187"/>
      <c r="AF40" s="187"/>
      <c r="AK40" s="15"/>
      <c r="AO40" s="187"/>
      <c r="AP40" s="187"/>
      <c r="AQ40" s="187"/>
      <c r="AR40" s="187"/>
      <c r="AS40" s="187"/>
      <c r="AT40" s="187"/>
      <c r="AU40" s="187"/>
      <c r="AV40" s="187"/>
      <c r="BE40" s="187"/>
      <c r="BF40" s="187"/>
      <c r="BG40" s="187"/>
      <c r="BH40" s="187"/>
      <c r="BI40" s="187"/>
      <c r="BJ40" s="187"/>
      <c r="BK40" s="187"/>
      <c r="BL40" s="187"/>
      <c r="BM40" s="162"/>
      <c r="BN40" s="162"/>
      <c r="BO40" s="162"/>
      <c r="BP40" s="162"/>
      <c r="BQ40" s="162"/>
      <c r="BR40" s="162"/>
      <c r="BS40" s="162"/>
      <c r="BT40" s="162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</row>
    <row r="41" spans="1:310">
      <c r="B41" s="23"/>
      <c r="C41" s="23"/>
      <c r="D41" s="23"/>
      <c r="E41" s="23"/>
      <c r="F41" s="23"/>
      <c r="G41" s="23"/>
      <c r="H41" s="30"/>
      <c r="I41" s="23"/>
      <c r="J41" s="23"/>
      <c r="K41" s="23"/>
      <c r="L41" s="23"/>
      <c r="M41" s="23"/>
      <c r="N41" s="23"/>
      <c r="AK41" s="7"/>
    </row>
    <row r="42" spans="1:310">
      <c r="B42" s="23"/>
      <c r="C42" s="23"/>
      <c r="D42" s="23"/>
      <c r="E42" s="23"/>
      <c r="F42" s="23"/>
      <c r="G42" s="23"/>
      <c r="H42" s="30"/>
      <c r="I42" s="23"/>
      <c r="J42" s="23"/>
      <c r="K42" s="23"/>
      <c r="L42" s="23"/>
      <c r="M42" s="23"/>
      <c r="N42" s="23"/>
    </row>
    <row r="43" spans="1:310">
      <c r="B43" s="23"/>
      <c r="C43" s="23"/>
      <c r="D43" s="23"/>
      <c r="E43" s="23"/>
      <c r="F43" s="23"/>
      <c r="G43" s="23"/>
      <c r="H43" s="32"/>
      <c r="I43" s="23"/>
      <c r="J43" s="23"/>
      <c r="K43" s="23"/>
      <c r="L43" s="23"/>
      <c r="M43" s="23"/>
      <c r="N43" s="23"/>
      <c r="AK43" s="33"/>
    </row>
    <row r="44" spans="1:310">
      <c r="H44" s="31"/>
      <c r="T44" s="15"/>
    </row>
    <row r="45" spans="1:310">
      <c r="H45" s="14"/>
      <c r="T45" s="21"/>
    </row>
    <row r="46" spans="1:310" ht="15.75" customHeight="1"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175"/>
    </row>
    <row r="48" spans="1:310">
      <c r="AG48" s="34"/>
    </row>
  </sheetData>
  <mergeCells count="27">
    <mergeCell ref="A3:AN3"/>
    <mergeCell ref="A4:AN4"/>
    <mergeCell ref="A6:AN6"/>
    <mergeCell ref="A7:AN7"/>
    <mergeCell ref="A9:A11"/>
    <mergeCell ref="B9:B11"/>
    <mergeCell ref="C9:C11"/>
    <mergeCell ref="D9:D11"/>
    <mergeCell ref="Q9:CQ9"/>
    <mergeCell ref="G10:I10"/>
    <mergeCell ref="Q10:X10"/>
    <mergeCell ref="AG10:AN10"/>
    <mergeCell ref="CB10:CI10"/>
    <mergeCell ref="CJ10:CQ10"/>
    <mergeCell ref="BU10:CA10"/>
    <mergeCell ref="B46:M46"/>
    <mergeCell ref="BM10:BT10"/>
    <mergeCell ref="E9:F10"/>
    <mergeCell ref="J10:L10"/>
    <mergeCell ref="G9:L9"/>
    <mergeCell ref="M9:N10"/>
    <mergeCell ref="O9:P10"/>
    <mergeCell ref="Y10:AF10"/>
    <mergeCell ref="AO10:AV10"/>
    <mergeCell ref="BE10:BL10"/>
    <mergeCell ref="AW10:BD10"/>
    <mergeCell ref="A35:AY35"/>
  </mergeCells>
  <dataValidations count="1">
    <dataValidation type="textLength" operator="lessThanOrEqual" allowBlank="1" showErrorMessage="1" errorTitle="Ошибка" error="Допускается ввод не более 900 символов!" sqref="H13 U13:W13 BA14 BA20:BA21 U21 K22:K23 U22:V24 U26:V27 BA23:BA26 K27 BQ31:BQ33 U28 AK28 BA28 U30:U33 AK30:AK33 BA31:BA33 BQ14 BQ20:BQ21 BQ23:BQ26 AD22:AD24 N23 AS30:AS33 BQ16:BQ18 AK14:AK15 AK20:AK25 AK17 BA16:BA18 BY28 BY25 AS26:AS28 AD26:AD27 AS21:AS24">
      <formula1>900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4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H81"/>
  <sheetViews>
    <sheetView view="pageBreakPreview" topLeftCell="W10" zoomScale="91" zoomScaleNormal="78" zoomScaleSheetLayoutView="91" zoomScalePageLayoutView="55" workbookViewId="0">
      <selection activeCell="AC10" sqref="AC1:AD1048576"/>
    </sheetView>
  </sheetViews>
  <sheetFormatPr defaultColWidth="9" defaultRowHeight="15.75"/>
  <cols>
    <col min="1" max="1" width="12.28515625" style="7" customWidth="1"/>
    <col min="2" max="2" width="93.85546875" style="7" customWidth="1"/>
    <col min="3" max="3" width="15" style="7" customWidth="1"/>
    <col min="4" max="4" width="11.28515625" style="7" customWidth="1"/>
    <col min="5" max="5" width="14.7109375" style="7" customWidth="1"/>
    <col min="6" max="6" width="14.7109375" style="187" customWidth="1"/>
    <col min="7" max="7" width="19.28515625" style="7" customWidth="1"/>
    <col min="8" max="11" width="15.28515625" style="187" customWidth="1"/>
    <col min="12" max="14" width="14.7109375" style="7" customWidth="1"/>
    <col min="15" max="16" width="14.7109375" style="187" customWidth="1"/>
    <col min="17" max="18" width="14.7109375" style="7" customWidth="1"/>
    <col min="19" max="19" width="14.7109375" style="187" customWidth="1"/>
    <col min="20" max="20" width="17.7109375" style="7" customWidth="1"/>
    <col min="21" max="21" width="17.7109375" style="187" customWidth="1"/>
    <col min="22" max="22" width="14.7109375" style="7" customWidth="1"/>
    <col min="23" max="23" width="14.7109375" style="187" customWidth="1"/>
    <col min="24" max="24" width="14.7109375" style="7" customWidth="1"/>
    <col min="25" max="25" width="14.7109375" style="187" customWidth="1"/>
    <col min="26" max="26" width="14.7109375" style="162" customWidth="1"/>
    <col min="27" max="27" width="14.7109375" style="187" customWidth="1"/>
    <col min="28" max="28" width="19.140625" style="7" customWidth="1"/>
    <col min="29" max="29" width="13.7109375" style="7" customWidth="1"/>
    <col min="30" max="30" width="6.7109375" style="7" customWidth="1"/>
    <col min="31" max="31" width="9.42578125" style="7" customWidth="1"/>
    <col min="32" max="32" width="6.28515625" style="7" customWidth="1"/>
    <col min="33" max="33" width="8.28515625" style="7" customWidth="1"/>
    <col min="34" max="34" width="11.28515625" style="7" customWidth="1"/>
    <col min="35" max="35" width="8.7109375" style="7" customWidth="1"/>
    <col min="36" max="36" width="7.5703125" style="7" customWidth="1"/>
    <col min="37" max="37" width="18" style="7" customWidth="1"/>
    <col min="38" max="38" width="6.7109375" style="7" customWidth="1"/>
    <col min="39" max="39" width="7.5703125" style="7" customWidth="1"/>
    <col min="40" max="40" width="10.5703125" style="7" customWidth="1"/>
    <col min="41" max="41" width="8.28515625" style="7" customWidth="1"/>
    <col min="42" max="48" width="8.140625" style="7" customWidth="1"/>
    <col min="49" max="49" width="9.7109375" style="7" customWidth="1"/>
    <col min="50" max="50" width="6.7109375" style="7" customWidth="1"/>
    <col min="51" max="51" width="7.7109375" style="7" customWidth="1"/>
    <col min="52" max="52" width="10.7109375" style="7" customWidth="1"/>
    <col min="53" max="53" width="7.5703125" style="7" customWidth="1"/>
    <col min="54" max="54" width="8.7109375" style="7" customWidth="1"/>
    <col min="55" max="268" width="9" style="7"/>
  </cols>
  <sheetData>
    <row r="1" spans="1:268">
      <c r="AB1" s="35" t="s">
        <v>71</v>
      </c>
    </row>
    <row r="2" spans="1:268" ht="18.75">
      <c r="AB2" s="10"/>
      <c r="AK2" s="36"/>
    </row>
    <row r="3" spans="1:268" ht="18.75">
      <c r="B3" s="220"/>
      <c r="C3" s="220"/>
      <c r="D3" s="220"/>
      <c r="E3" s="220" t="s">
        <v>1</v>
      </c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</row>
    <row r="4" spans="1:268" ht="18.75">
      <c r="B4" s="220"/>
      <c r="C4" s="220" t="s">
        <v>72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268" ht="18.75">
      <c r="A5" s="1"/>
      <c r="B5" s="1"/>
      <c r="C5" s="1"/>
      <c r="D5" s="1"/>
      <c r="E5" s="221" t="str">
        <f>прил.1!A6</f>
        <v>ООО «Энергосбыт Запорожье»</v>
      </c>
      <c r="F5" s="180"/>
      <c r="G5" s="1"/>
      <c r="H5" s="180"/>
      <c r="I5" s="180"/>
      <c r="J5" s="180"/>
      <c r="K5" s="180"/>
      <c r="L5" s="1"/>
      <c r="M5" s="1"/>
      <c r="N5" s="1"/>
      <c r="O5" s="180"/>
      <c r="P5" s="180"/>
      <c r="Q5" s="1"/>
      <c r="R5" s="1"/>
      <c r="S5" s="180"/>
      <c r="T5" s="1"/>
      <c r="U5" s="180"/>
      <c r="V5" s="1"/>
      <c r="W5" s="180"/>
      <c r="X5" s="1"/>
      <c r="Y5" s="180"/>
      <c r="Z5" s="157"/>
      <c r="AA5" s="180"/>
      <c r="AB5" s="1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268" ht="18.75"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7" spans="1:268">
      <c r="B7" s="13"/>
      <c r="C7" s="13"/>
      <c r="D7" s="13"/>
      <c r="E7" s="13" t="s">
        <v>4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</row>
    <row r="8" spans="1:268" ht="15.75" customHeight="1" thickBot="1">
      <c r="A8" s="247"/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</row>
    <row r="9" spans="1:268" ht="82.5" customHeight="1" thickBot="1">
      <c r="A9" s="235" t="s">
        <v>5</v>
      </c>
      <c r="B9" s="236" t="s">
        <v>73</v>
      </c>
      <c r="C9" s="236" t="s">
        <v>74</v>
      </c>
      <c r="D9" s="237" t="s">
        <v>7</v>
      </c>
      <c r="E9" s="224" t="s">
        <v>75</v>
      </c>
      <c r="F9" s="225"/>
      <c r="G9" s="224" t="s">
        <v>76</v>
      </c>
      <c r="H9" s="225"/>
      <c r="I9" s="228" t="s">
        <v>77</v>
      </c>
      <c r="J9" s="229"/>
      <c r="K9" s="229"/>
      <c r="L9" s="229"/>
      <c r="M9" s="229"/>
      <c r="N9" s="230"/>
      <c r="O9" s="228" t="s">
        <v>78</v>
      </c>
      <c r="P9" s="229"/>
      <c r="Q9" s="229"/>
      <c r="R9" s="230"/>
      <c r="S9" s="228" t="s">
        <v>79</v>
      </c>
      <c r="T9" s="229"/>
      <c r="U9" s="229"/>
      <c r="V9" s="229"/>
      <c r="W9" s="229"/>
      <c r="X9" s="229"/>
      <c r="Y9" s="229"/>
      <c r="Z9" s="229"/>
      <c r="AA9" s="229"/>
      <c r="AB9" s="244"/>
    </row>
    <row r="10" spans="1:268" ht="40.5" customHeight="1" thickBot="1">
      <c r="A10" s="235"/>
      <c r="B10" s="236"/>
      <c r="C10" s="236"/>
      <c r="D10" s="237"/>
      <c r="E10" s="226"/>
      <c r="F10" s="227"/>
      <c r="G10" s="226"/>
      <c r="H10" s="227"/>
      <c r="I10" s="240" t="s">
        <v>13</v>
      </c>
      <c r="J10" s="240"/>
      <c r="K10" s="240"/>
      <c r="L10" s="240" t="s">
        <v>183</v>
      </c>
      <c r="M10" s="240"/>
      <c r="N10" s="240"/>
      <c r="O10" s="223" t="s">
        <v>80</v>
      </c>
      <c r="P10" s="223"/>
      <c r="Q10" s="223" t="s">
        <v>196</v>
      </c>
      <c r="R10" s="223"/>
      <c r="S10" s="245" t="s">
        <v>81</v>
      </c>
      <c r="T10" s="246"/>
      <c r="U10" s="245" t="s">
        <v>82</v>
      </c>
      <c r="V10" s="246"/>
      <c r="W10" s="245" t="s">
        <v>83</v>
      </c>
      <c r="X10" s="246"/>
      <c r="Y10" s="245" t="s">
        <v>170</v>
      </c>
      <c r="Z10" s="246"/>
      <c r="AA10" s="245" t="s">
        <v>93</v>
      </c>
      <c r="AB10" s="246"/>
    </row>
    <row r="11" spans="1:268" ht="102">
      <c r="A11" s="235"/>
      <c r="B11" s="236"/>
      <c r="C11" s="236"/>
      <c r="D11" s="237"/>
      <c r="E11" s="38" t="s">
        <v>13</v>
      </c>
      <c r="F11" s="38" t="s">
        <v>183</v>
      </c>
      <c r="G11" s="38" t="s">
        <v>18</v>
      </c>
      <c r="H11" s="38" t="s">
        <v>183</v>
      </c>
      <c r="I11" s="17" t="s">
        <v>84</v>
      </c>
      <c r="J11" s="39" t="s">
        <v>85</v>
      </c>
      <c r="K11" s="39" t="s">
        <v>86</v>
      </c>
      <c r="L11" s="17" t="s">
        <v>84</v>
      </c>
      <c r="M11" s="39" t="s">
        <v>85</v>
      </c>
      <c r="N11" s="39" t="s">
        <v>86</v>
      </c>
      <c r="O11" s="17" t="s">
        <v>87</v>
      </c>
      <c r="P11" s="17" t="s">
        <v>88</v>
      </c>
      <c r="Q11" s="17" t="s">
        <v>87</v>
      </c>
      <c r="R11" s="17" t="s">
        <v>88</v>
      </c>
      <c r="S11" s="174" t="s">
        <v>13</v>
      </c>
      <c r="T11" s="174" t="s">
        <v>183</v>
      </c>
      <c r="U11" s="174" t="s">
        <v>13</v>
      </c>
      <c r="V11" s="174" t="s">
        <v>183</v>
      </c>
      <c r="W11" s="174" t="s">
        <v>13</v>
      </c>
      <c r="X11" s="174" t="s">
        <v>183</v>
      </c>
      <c r="Y11" s="174" t="s">
        <v>13</v>
      </c>
      <c r="Z11" s="174" t="s">
        <v>183</v>
      </c>
      <c r="AA11" s="174" t="s">
        <v>13</v>
      </c>
      <c r="AB11" s="174" t="s">
        <v>183</v>
      </c>
    </row>
    <row r="12" spans="1:268" ht="19.5" customHeight="1">
      <c r="A12" s="20">
        <v>1</v>
      </c>
      <c r="B12" s="3">
        <v>2</v>
      </c>
      <c r="C12" s="3">
        <v>3</v>
      </c>
      <c r="D12" s="3">
        <v>4</v>
      </c>
      <c r="E12" s="3">
        <v>5</v>
      </c>
      <c r="F12" s="174">
        <v>6</v>
      </c>
      <c r="G12" s="174">
        <v>7</v>
      </c>
      <c r="H12" s="174">
        <v>8</v>
      </c>
      <c r="I12" s="174">
        <v>9</v>
      </c>
      <c r="J12" s="174">
        <v>10</v>
      </c>
      <c r="K12" s="174">
        <v>11</v>
      </c>
      <c r="L12" s="174">
        <v>12</v>
      </c>
      <c r="M12" s="174">
        <v>13</v>
      </c>
      <c r="N12" s="174">
        <v>14</v>
      </c>
      <c r="O12" s="174">
        <v>15</v>
      </c>
      <c r="P12" s="174">
        <v>16</v>
      </c>
      <c r="Q12" s="174">
        <v>17</v>
      </c>
      <c r="R12" s="174">
        <v>18</v>
      </c>
      <c r="S12" s="174">
        <v>19</v>
      </c>
      <c r="T12" s="174">
        <v>20</v>
      </c>
      <c r="U12" s="174">
        <v>21</v>
      </c>
      <c r="V12" s="174">
        <v>22</v>
      </c>
      <c r="W12" s="174">
        <v>23</v>
      </c>
      <c r="X12" s="174">
        <v>24</v>
      </c>
      <c r="Y12" s="174">
        <v>25</v>
      </c>
      <c r="Z12" s="174">
        <v>26</v>
      </c>
      <c r="AA12" s="174">
        <v>27</v>
      </c>
      <c r="AB12" s="174">
        <v>28</v>
      </c>
    </row>
    <row r="13" spans="1:268" s="103" customFormat="1" ht="16.5">
      <c r="A13" s="121" t="str">
        <f>прил.1!A13</f>
        <v>1.</v>
      </c>
      <c r="B13" s="122" t="s">
        <v>32</v>
      </c>
      <c r="C13" s="123"/>
      <c r="D13" s="101"/>
      <c r="E13" s="101"/>
      <c r="F13" s="101"/>
      <c r="G13" s="124"/>
      <c r="H13" s="124"/>
      <c r="I13" s="124"/>
      <c r="J13" s="124"/>
      <c r="K13" s="124"/>
      <c r="L13" s="124"/>
      <c r="M13" s="124"/>
      <c r="N13" s="125"/>
      <c r="O13" s="125"/>
      <c r="P13" s="125"/>
      <c r="Q13" s="125"/>
      <c r="R13" s="95"/>
      <c r="S13" s="95"/>
      <c r="T13" s="126"/>
      <c r="U13" s="126"/>
      <c r="V13" s="125"/>
      <c r="W13" s="125"/>
      <c r="X13" s="125"/>
      <c r="Y13" s="125"/>
      <c r="Z13" s="125"/>
      <c r="AA13" s="207"/>
      <c r="AB13" s="127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</row>
    <row r="14" spans="1:268" s="103" customFormat="1">
      <c r="A14" s="100" t="str">
        <f>прил.1!A14</f>
        <v>1.1.</v>
      </c>
      <c r="B14" s="104" t="s">
        <v>36</v>
      </c>
      <c r="C14" s="129" t="str">
        <f>прил.1!C14</f>
        <v>N_O09</v>
      </c>
      <c r="D14" s="130">
        <f>прил.1!D14</f>
        <v>2024</v>
      </c>
      <c r="E14" s="101">
        <v>2025</v>
      </c>
      <c r="F14" s="130">
        <f>прил.1!E14</f>
        <v>2025</v>
      </c>
      <c r="G14" s="189">
        <f>прил.1!H14/1.2</f>
        <v>58.958333333333336</v>
      </c>
      <c r="H14" s="95">
        <f>прил.1!K14/1.2</f>
        <v>6.0750000000000002</v>
      </c>
      <c r="I14" s="95">
        <f>J14+K14</f>
        <v>58.958333333333336</v>
      </c>
      <c r="J14" s="189">
        <v>58.958333333333336</v>
      </c>
      <c r="K14" s="95"/>
      <c r="L14" s="95">
        <f>SUM(M14:N14)</f>
        <v>6.0750000000000002</v>
      </c>
      <c r="M14" s="95">
        <f>прил.1!N14/1.2</f>
        <v>6.0750000000000002</v>
      </c>
      <c r="N14" s="189"/>
      <c r="O14" s="189"/>
      <c r="P14" s="189">
        <v>58.958333333333336</v>
      </c>
      <c r="Q14" s="189"/>
      <c r="R14" s="95">
        <v>6.0750000000000002</v>
      </c>
      <c r="S14" s="95">
        <v>27.700000000000003</v>
      </c>
      <c r="T14" s="189">
        <f>прил.1!AF14</f>
        <v>6.0750000000000002</v>
      </c>
      <c r="U14" s="189">
        <f>прил.1!AG14/1.2</f>
        <v>31.258333333333333</v>
      </c>
      <c r="V14" s="189">
        <f>прил.1!AV14</f>
        <v>0</v>
      </c>
      <c r="W14" s="189">
        <f>прил.1!BD14</f>
        <v>0</v>
      </c>
      <c r="X14" s="189">
        <f>прил.1!BL14</f>
        <v>0</v>
      </c>
      <c r="Y14" s="189">
        <v>0</v>
      </c>
      <c r="Z14" s="189">
        <f>прил.1!AX14-прил.1!BD14</f>
        <v>0</v>
      </c>
      <c r="AA14" s="208">
        <f>S14+U14+W14+Y14</f>
        <v>58.958333333333336</v>
      </c>
      <c r="AB14" s="190">
        <f>T14+V14+X14+Z14</f>
        <v>6.0750000000000002</v>
      </c>
      <c r="AC14" s="128"/>
      <c r="AD14" s="128"/>
      <c r="AE14" s="119"/>
      <c r="AF14" s="12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</row>
    <row r="15" spans="1:268" s="103" customFormat="1">
      <c r="A15" s="100" t="str">
        <f>прил.1!A15</f>
        <v>1.2.</v>
      </c>
      <c r="B15" s="104" t="s">
        <v>39</v>
      </c>
      <c r="C15" s="129" t="str">
        <f>прил.1!C15</f>
        <v>N_O10</v>
      </c>
      <c r="D15" s="130">
        <f>прил.1!D15</f>
        <v>2024</v>
      </c>
      <c r="E15" s="101">
        <v>2024</v>
      </c>
      <c r="F15" s="130">
        <f>прил.1!E15</f>
        <v>2024</v>
      </c>
      <c r="G15" s="189">
        <f>прил.1!H15/1.2</f>
        <v>5.7666666666666666</v>
      </c>
      <c r="H15" s="95">
        <f>прил.1!K15/1.2</f>
        <v>9.1666666666666679</v>
      </c>
      <c r="I15" s="95">
        <f t="shared" ref="I15:I30" si="0">J15+K15</f>
        <v>5.7666666666666666</v>
      </c>
      <c r="J15" s="189">
        <v>5.7666666666666666</v>
      </c>
      <c r="K15" s="95"/>
      <c r="L15" s="95">
        <f>SUM(M15:N15)</f>
        <v>9.1666666666666679</v>
      </c>
      <c r="M15" s="95">
        <f>прил.1!N15/1.2</f>
        <v>9.1666666666666679</v>
      </c>
      <c r="N15" s="189"/>
      <c r="O15" s="189"/>
      <c r="P15" s="189">
        <v>5.7666666666666666</v>
      </c>
      <c r="Q15" s="189"/>
      <c r="R15" s="95">
        <v>9.1666666666666679</v>
      </c>
      <c r="S15" s="95">
        <v>5.7666666666666666</v>
      </c>
      <c r="T15" s="189">
        <f>прил.1!AF15</f>
        <v>9.1666666666666679</v>
      </c>
      <c r="U15" s="189">
        <f>прил.1!AN15</f>
        <v>0</v>
      </c>
      <c r="V15" s="189">
        <f>прил.1!AV15</f>
        <v>0</v>
      </c>
      <c r="W15" s="189">
        <f>прил.1!BD15</f>
        <v>0</v>
      </c>
      <c r="X15" s="189">
        <f>прил.1!BL15</f>
        <v>0</v>
      </c>
      <c r="Y15" s="189">
        <v>0</v>
      </c>
      <c r="Z15" s="189">
        <f>прил.1!AX15-прил.1!BD15</f>
        <v>0</v>
      </c>
      <c r="AA15" s="208">
        <f t="shared" ref="AA15:AA30" si="1">S15+U15+W15+Y15</f>
        <v>5.7666666666666666</v>
      </c>
      <c r="AB15" s="190">
        <f t="shared" ref="AB15:AB30" si="2">T15+V15+X15+Z15</f>
        <v>9.1666666666666679</v>
      </c>
      <c r="AC15" s="119"/>
      <c r="AD15" s="98"/>
      <c r="AE15" s="119"/>
      <c r="AF15" s="12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</row>
    <row r="16" spans="1:268" s="103" customFormat="1">
      <c r="A16" s="100" t="str">
        <f>прил.1!A16</f>
        <v>1.3.</v>
      </c>
      <c r="B16" s="103" t="s">
        <v>172</v>
      </c>
      <c r="C16" s="129" t="str">
        <f>прил.1!C16</f>
        <v>O_O01</v>
      </c>
      <c r="D16" s="130">
        <f>прил.1!D16</f>
        <v>2025</v>
      </c>
      <c r="E16" s="170"/>
      <c r="F16" s="130">
        <f>прил.1!F16</f>
        <v>2025</v>
      </c>
      <c r="G16" s="189">
        <f>прил.1!H16/1.2</f>
        <v>0</v>
      </c>
      <c r="H16" s="95">
        <f>прил.1!K16/1.2</f>
        <v>1.825</v>
      </c>
      <c r="I16" s="95">
        <f t="shared" si="0"/>
        <v>0</v>
      </c>
      <c r="J16" s="189">
        <v>0</v>
      </c>
      <c r="K16" s="95"/>
      <c r="L16" s="95">
        <f>SUM(M16:N16)</f>
        <v>1.825</v>
      </c>
      <c r="M16" s="95">
        <f>прил.1!N16/1.2</f>
        <v>1.825</v>
      </c>
      <c r="N16" s="189"/>
      <c r="O16" s="189"/>
      <c r="P16" s="189">
        <v>0</v>
      </c>
      <c r="Q16" s="189"/>
      <c r="R16" s="95">
        <v>1.825</v>
      </c>
      <c r="S16" s="95">
        <v>0</v>
      </c>
      <c r="T16" s="189">
        <f>прил.1!AF16</f>
        <v>0</v>
      </c>
      <c r="U16" s="189">
        <f>прил.1!AN16</f>
        <v>0</v>
      </c>
      <c r="V16" s="189">
        <f>прил.1!AO16/1.2</f>
        <v>1.825</v>
      </c>
      <c r="W16" s="189">
        <f>прил.1!BC16</f>
        <v>0</v>
      </c>
      <c r="X16" s="189">
        <f>прил.1!BL16</f>
        <v>0</v>
      </c>
      <c r="Y16" s="189">
        <v>0</v>
      </c>
      <c r="Z16" s="189">
        <f>прил.1!AX16-прил.1!BD16</f>
        <v>0</v>
      </c>
      <c r="AA16" s="208">
        <f t="shared" si="1"/>
        <v>0</v>
      </c>
      <c r="AB16" s="190">
        <f t="shared" si="2"/>
        <v>1.825</v>
      </c>
      <c r="AC16" s="119"/>
      <c r="AD16" s="98"/>
      <c r="AE16" s="119"/>
      <c r="AF16" s="12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</row>
    <row r="17" spans="1:268" s="103" customFormat="1">
      <c r="A17" s="100" t="str">
        <f>прил.1!A17</f>
        <v>1.4.</v>
      </c>
      <c r="B17" s="104" t="s">
        <v>42</v>
      </c>
      <c r="C17" s="129" t="str">
        <f>прил.1!C17</f>
        <v>N_O11</v>
      </c>
      <c r="D17" s="130">
        <f>прил.1!D17</f>
        <v>2024</v>
      </c>
      <c r="E17" s="101">
        <v>2024</v>
      </c>
      <c r="F17" s="130">
        <f>прил.1!E17</f>
        <v>2024</v>
      </c>
      <c r="G17" s="189">
        <f>прил.1!H17/1.2</f>
        <v>4.8250000000000002</v>
      </c>
      <c r="H17" s="95">
        <f>прил.1!K17/1.2</f>
        <v>16.266666666666666</v>
      </c>
      <c r="I17" s="95">
        <f t="shared" si="0"/>
        <v>4.8250000000000002</v>
      </c>
      <c r="J17" s="189">
        <v>4.8250000000000002</v>
      </c>
      <c r="K17" s="95"/>
      <c r="L17" s="95">
        <f>SUM(M17:N17)</f>
        <v>16.266666666666666</v>
      </c>
      <c r="M17" s="95">
        <f>прил.1!N17/1.2</f>
        <v>16.266666666666666</v>
      </c>
      <c r="N17" s="189"/>
      <c r="O17" s="189"/>
      <c r="P17" s="189">
        <v>4.8250000000000002</v>
      </c>
      <c r="Q17" s="189"/>
      <c r="R17" s="95">
        <v>16.266666666666666</v>
      </c>
      <c r="S17" s="95">
        <v>4.8250000000000002</v>
      </c>
      <c r="T17" s="189">
        <f>прил.1!AF17</f>
        <v>16.266666666666666</v>
      </c>
      <c r="U17" s="189">
        <f>прил.1!AN17</f>
        <v>0</v>
      </c>
      <c r="V17" s="189">
        <f>прил.1!AV17</f>
        <v>0</v>
      </c>
      <c r="W17" s="189">
        <f>прил.1!BD17</f>
        <v>0</v>
      </c>
      <c r="X17" s="189">
        <f>прил.1!BL17</f>
        <v>0</v>
      </c>
      <c r="Y17" s="189">
        <v>0</v>
      </c>
      <c r="Z17" s="189">
        <f>прил.1!AX17-прил.1!BD17</f>
        <v>0</v>
      </c>
      <c r="AA17" s="208">
        <f t="shared" si="1"/>
        <v>4.8250000000000002</v>
      </c>
      <c r="AB17" s="190">
        <f t="shared" si="2"/>
        <v>16.266666666666666</v>
      </c>
      <c r="AC17" s="119"/>
      <c r="AD17" s="98"/>
      <c r="AE17" s="119"/>
      <c r="AF17" s="12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  <c r="JA17" s="98"/>
      <c r="JB17" s="98"/>
      <c r="JC17" s="98"/>
      <c r="JD17" s="98"/>
      <c r="JE17" s="98"/>
      <c r="JF17" s="98"/>
      <c r="JG17" s="98"/>
      <c r="JH17" s="98"/>
    </row>
    <row r="18" spans="1:268" s="103" customFormat="1">
      <c r="A18" s="100" t="s">
        <v>174</v>
      </c>
      <c r="B18" s="104" t="s">
        <v>175</v>
      </c>
      <c r="C18" s="129" t="str">
        <f>прил.1!C18</f>
        <v>O_O02</v>
      </c>
      <c r="D18" s="130">
        <v>2025</v>
      </c>
      <c r="E18" s="170"/>
      <c r="F18" s="130">
        <v>2025</v>
      </c>
      <c r="G18" s="189">
        <f>прил.1!H18/1.2</f>
        <v>0</v>
      </c>
      <c r="H18" s="95">
        <f>прил.1!N18/1.2</f>
        <v>3.4916666666666671</v>
      </c>
      <c r="I18" s="95">
        <f t="shared" si="0"/>
        <v>0</v>
      </c>
      <c r="J18" s="189">
        <v>0</v>
      </c>
      <c r="K18" s="95"/>
      <c r="L18" s="95">
        <v>3.49</v>
      </c>
      <c r="M18" s="95">
        <v>3.49</v>
      </c>
      <c r="N18" s="189"/>
      <c r="O18" s="189"/>
      <c r="P18" s="189">
        <v>0</v>
      </c>
      <c r="Q18" s="189"/>
      <c r="R18" s="95">
        <v>3.49</v>
      </c>
      <c r="S18" s="95">
        <v>0</v>
      </c>
      <c r="T18" s="189">
        <f>прил.1!AF18</f>
        <v>0</v>
      </c>
      <c r="U18" s="189">
        <f>прил.1!AN18</f>
        <v>0</v>
      </c>
      <c r="V18" s="189">
        <f>прил.1!AO18/1.2</f>
        <v>3.4916666666666671</v>
      </c>
      <c r="W18" s="189">
        <f>прил.1!BD18</f>
        <v>0</v>
      </c>
      <c r="X18" s="189">
        <f>прил.1!BL18</f>
        <v>0</v>
      </c>
      <c r="Y18" s="189">
        <v>0</v>
      </c>
      <c r="Z18" s="189">
        <v>0</v>
      </c>
      <c r="AA18" s="208">
        <f t="shared" si="1"/>
        <v>0</v>
      </c>
      <c r="AB18" s="190">
        <f t="shared" si="2"/>
        <v>3.4916666666666671</v>
      </c>
      <c r="AC18" s="119"/>
      <c r="AD18" s="98"/>
      <c r="AE18" s="119"/>
      <c r="AF18" s="12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  <c r="JA18" s="98"/>
      <c r="JB18" s="98"/>
      <c r="JC18" s="98"/>
      <c r="JD18" s="98"/>
      <c r="JE18" s="98"/>
      <c r="JF18" s="98"/>
      <c r="JG18" s="98"/>
      <c r="JH18" s="98"/>
    </row>
    <row r="19" spans="1:268" s="103" customFormat="1">
      <c r="A19" s="121" t="str">
        <f>прил.1!A19</f>
        <v>2.</v>
      </c>
      <c r="B19" s="106" t="s">
        <v>169</v>
      </c>
      <c r="C19" s="107"/>
      <c r="D19" s="101"/>
      <c r="E19" s="170"/>
      <c r="F19" s="101"/>
      <c r="G19" s="189"/>
      <c r="H19" s="189"/>
      <c r="I19" s="95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208"/>
      <c r="AB19" s="190"/>
      <c r="AC19" s="98"/>
      <c r="AD19" s="98"/>
      <c r="AE19" s="119"/>
      <c r="AF19" s="12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  <c r="JA19" s="98"/>
      <c r="JB19" s="98"/>
      <c r="JC19" s="98"/>
      <c r="JD19" s="98"/>
      <c r="JE19" s="98"/>
      <c r="JF19" s="98"/>
      <c r="JG19" s="98"/>
      <c r="JH19" s="98"/>
    </row>
    <row r="20" spans="1:268" s="103" customFormat="1">
      <c r="A20" s="100" t="str">
        <f>прил.1!A20</f>
        <v>2.1.</v>
      </c>
      <c r="B20" s="109" t="str">
        <f>прил.1!B20</f>
        <v>ИБП</v>
      </c>
      <c r="C20" s="133" t="str">
        <f>прил.1!C20</f>
        <v>N_O02</v>
      </c>
      <c r="D20" s="130">
        <f>прил.1!D20</f>
        <v>2024</v>
      </c>
      <c r="E20" s="101">
        <v>2024</v>
      </c>
      <c r="F20" s="130">
        <v>2024</v>
      </c>
      <c r="G20" s="189">
        <f>прил.1!H20/1.2</f>
        <v>2.5750000000000002</v>
      </c>
      <c r="H20" s="189">
        <f>прил.1!K20/1.2</f>
        <v>2.8666666666666667</v>
      </c>
      <c r="I20" s="95">
        <f t="shared" si="0"/>
        <v>2.5750000000000002</v>
      </c>
      <c r="J20" s="189">
        <v>2.5750000000000002</v>
      </c>
      <c r="K20" s="189"/>
      <c r="L20" s="95">
        <f t="shared" ref="L20:L26" si="3">SUM(M20:N20)</f>
        <v>2.8666666666666667</v>
      </c>
      <c r="M20" s="95">
        <f>прил.1!N20/1.2</f>
        <v>2.8666666666666667</v>
      </c>
      <c r="N20" s="189"/>
      <c r="O20" s="189"/>
      <c r="P20" s="189">
        <v>2.5750000000000002</v>
      </c>
      <c r="Q20" s="189"/>
      <c r="R20" s="95">
        <v>2.8666666666666667</v>
      </c>
      <c r="S20" s="95">
        <v>2.5749999999999997</v>
      </c>
      <c r="T20" s="189">
        <f>прил.1!AF20</f>
        <v>2.8666666666666667</v>
      </c>
      <c r="U20" s="189">
        <f>прил.1!AN20</f>
        <v>0</v>
      </c>
      <c r="V20" s="189">
        <f>прил.1!AV20</f>
        <v>0</v>
      </c>
      <c r="W20" s="189">
        <f>прил.1!BD20</f>
        <v>0</v>
      </c>
      <c r="X20" s="189">
        <f>прил.1!BL20</f>
        <v>0</v>
      </c>
      <c r="Y20" s="189">
        <v>0</v>
      </c>
      <c r="Z20" s="189">
        <f>прил.1!AX20-прил.1!BD20</f>
        <v>0</v>
      </c>
      <c r="AA20" s="208">
        <f t="shared" si="1"/>
        <v>2.5749999999999997</v>
      </c>
      <c r="AB20" s="190">
        <f t="shared" si="2"/>
        <v>2.8666666666666667</v>
      </c>
      <c r="AC20" s="98"/>
      <c r="AD20" s="98"/>
      <c r="AE20" s="119"/>
      <c r="AF20" s="12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  <c r="JA20" s="98"/>
      <c r="JB20" s="98"/>
      <c r="JC20" s="98"/>
      <c r="JD20" s="98"/>
      <c r="JE20" s="98"/>
      <c r="JF20" s="98"/>
      <c r="JG20" s="98"/>
      <c r="JH20" s="98"/>
    </row>
    <row r="21" spans="1:268" s="103" customFormat="1">
      <c r="A21" s="100" t="str">
        <f>прил.1!A21</f>
        <v>2.2.</v>
      </c>
      <c r="B21" s="109" t="str">
        <f>прил.1!B21</f>
        <v>Сервер</v>
      </c>
      <c r="C21" s="133" t="str">
        <f>прил.1!C21</f>
        <v>N_O03</v>
      </c>
      <c r="D21" s="130">
        <f>прил.1!D21</f>
        <v>2025</v>
      </c>
      <c r="E21" s="101">
        <v>2025</v>
      </c>
      <c r="F21" s="130">
        <v>2024</v>
      </c>
      <c r="G21" s="189">
        <f>прил.1!H21/1.2</f>
        <v>38.1</v>
      </c>
      <c r="H21" s="189">
        <f>прил.1!K21/1.2</f>
        <v>40.033333333333331</v>
      </c>
      <c r="I21" s="95">
        <f t="shared" si="0"/>
        <v>38.1</v>
      </c>
      <c r="J21" s="189">
        <v>38.1</v>
      </c>
      <c r="K21" s="189"/>
      <c r="L21" s="95">
        <f t="shared" si="3"/>
        <v>40.033333333333331</v>
      </c>
      <c r="M21" s="95">
        <f>прил.1!N21/1.2</f>
        <v>40.033333333333331</v>
      </c>
      <c r="N21" s="189"/>
      <c r="O21" s="189"/>
      <c r="P21" s="189">
        <v>38.1</v>
      </c>
      <c r="Q21" s="189"/>
      <c r="R21" s="95">
        <v>40.03</v>
      </c>
      <c r="S21" s="95">
        <v>38.1</v>
      </c>
      <c r="T21" s="189">
        <f>прил.1!AF21</f>
        <v>0</v>
      </c>
      <c r="U21" s="189">
        <f>прил.1!AN21</f>
        <v>0</v>
      </c>
      <c r="V21" s="189">
        <f>прил.1!AO21/1.2</f>
        <v>40.033333333333331</v>
      </c>
      <c r="W21" s="189">
        <f>прил.1!BD21</f>
        <v>0</v>
      </c>
      <c r="X21" s="189">
        <f>прил.1!BL21</f>
        <v>0</v>
      </c>
      <c r="Y21" s="189">
        <v>0</v>
      </c>
      <c r="Z21" s="189">
        <f>прил.1!AX21-прил.1!BD21</f>
        <v>0</v>
      </c>
      <c r="AA21" s="208">
        <f t="shared" si="1"/>
        <v>38.1</v>
      </c>
      <c r="AB21" s="190">
        <f t="shared" si="2"/>
        <v>40.033333333333331</v>
      </c>
      <c r="AC21" s="98"/>
      <c r="AD21" s="98"/>
      <c r="AE21" s="119"/>
      <c r="AF21" s="12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  <c r="JA21" s="98"/>
      <c r="JB21" s="98"/>
      <c r="JC21" s="98"/>
      <c r="JD21" s="98"/>
      <c r="JE21" s="98"/>
      <c r="JF21" s="98"/>
      <c r="JG21" s="98"/>
      <c r="JH21" s="98"/>
    </row>
    <row r="22" spans="1:268" s="103" customFormat="1">
      <c r="A22" s="100" t="str">
        <f>прил.1!A22</f>
        <v>2.3.</v>
      </c>
      <c r="B22" s="109" t="str">
        <f>прил.1!B22</f>
        <v>СХД</v>
      </c>
      <c r="C22" s="133" t="str">
        <f>прил.1!C22</f>
        <v>N_O04</v>
      </c>
      <c r="D22" s="130">
        <f>прил.1!D22</f>
        <v>2024</v>
      </c>
      <c r="E22" s="101">
        <v>2024</v>
      </c>
      <c r="F22" s="130">
        <f>прил.1!E22</f>
        <v>2025</v>
      </c>
      <c r="G22" s="189">
        <f>прил.1!H22/1.2</f>
        <v>32.200000000000003</v>
      </c>
      <c r="H22" s="189">
        <f>прил.1!K22/1.2</f>
        <v>34.400000000000006</v>
      </c>
      <c r="I22" s="95">
        <f t="shared" si="0"/>
        <v>32.200000000000003</v>
      </c>
      <c r="J22" s="189">
        <v>32.200000000000003</v>
      </c>
      <c r="K22" s="189"/>
      <c r="L22" s="95">
        <f t="shared" si="3"/>
        <v>34.400000000000006</v>
      </c>
      <c r="M22" s="95">
        <f>прил.1!N22/1.2</f>
        <v>34.400000000000006</v>
      </c>
      <c r="N22" s="189"/>
      <c r="O22" s="189"/>
      <c r="P22" s="189">
        <v>32.200000000000003</v>
      </c>
      <c r="Q22" s="189"/>
      <c r="R22" s="95">
        <v>34.400000000000006</v>
      </c>
      <c r="S22" s="95">
        <v>15.775</v>
      </c>
      <c r="T22" s="189">
        <f>прил.1!AF22</f>
        <v>16.850000000000001</v>
      </c>
      <c r="U22" s="189">
        <f>прил.1!AG22/1.2</f>
        <v>16.425000000000001</v>
      </c>
      <c r="V22" s="189">
        <f>прил.1!AO22/1.2</f>
        <v>17.55</v>
      </c>
      <c r="W22" s="189">
        <f>прил.1!BD22</f>
        <v>0</v>
      </c>
      <c r="X22" s="189">
        <f>прил.1!BL22</f>
        <v>0</v>
      </c>
      <c r="Y22" s="189">
        <v>0</v>
      </c>
      <c r="Z22" s="189">
        <f>прил.1!AX22-прил.1!BD22</f>
        <v>0</v>
      </c>
      <c r="AA22" s="208">
        <f t="shared" si="1"/>
        <v>32.200000000000003</v>
      </c>
      <c r="AB22" s="190">
        <f t="shared" si="2"/>
        <v>34.400000000000006</v>
      </c>
      <c r="AC22" s="98"/>
      <c r="AD22" s="98"/>
      <c r="AE22" s="119"/>
      <c r="AF22" s="12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  <c r="JA22" s="98"/>
      <c r="JB22" s="98"/>
      <c r="JC22" s="98"/>
      <c r="JD22" s="98"/>
      <c r="JE22" s="98"/>
      <c r="JF22" s="98"/>
      <c r="JG22" s="98"/>
      <c r="JH22" s="98"/>
    </row>
    <row r="23" spans="1:268" s="103" customFormat="1">
      <c r="A23" s="100" t="str">
        <f>прил.1!A23</f>
        <v>2.4.</v>
      </c>
      <c r="B23" s="109" t="str">
        <f>прил.1!B23</f>
        <v>Оргтехника</v>
      </c>
      <c r="C23" s="133" t="str">
        <f>прил.1!C23</f>
        <v>N_O05</v>
      </c>
      <c r="D23" s="130">
        <f>прил.1!D23</f>
        <v>2025</v>
      </c>
      <c r="E23" s="101">
        <v>2025</v>
      </c>
      <c r="F23" s="130">
        <f>прил.1!E23</f>
        <v>2025</v>
      </c>
      <c r="G23" s="189">
        <f>прил.1!H23/1.2</f>
        <v>23.441666666666666</v>
      </c>
      <c r="H23" s="189">
        <f>прил.1!K23/1.2</f>
        <v>23.441666666666666</v>
      </c>
      <c r="I23" s="95">
        <f t="shared" si="0"/>
        <v>23.441666666666666</v>
      </c>
      <c r="J23" s="189">
        <v>23.441666666666666</v>
      </c>
      <c r="K23" s="189"/>
      <c r="L23" s="95">
        <f t="shared" si="3"/>
        <v>23.441666666666666</v>
      </c>
      <c r="M23" s="95">
        <f>прил.1!N23/1.2</f>
        <v>23.441666666666666</v>
      </c>
      <c r="N23" s="189"/>
      <c r="O23" s="189"/>
      <c r="P23" s="189">
        <v>23.441666666666666</v>
      </c>
      <c r="Q23" s="189"/>
      <c r="R23" s="95">
        <v>23.441666666666666</v>
      </c>
      <c r="S23" s="95">
        <v>0</v>
      </c>
      <c r="T23" s="189">
        <f>прил.1!AF23</f>
        <v>0</v>
      </c>
      <c r="U23" s="189">
        <f>прил.1!AG23/1.2</f>
        <v>23.441666666666666</v>
      </c>
      <c r="V23" s="189">
        <f>прил.1!AO23/1.2</f>
        <v>23.441666666666666</v>
      </c>
      <c r="W23" s="189">
        <f>прил.1!BD23</f>
        <v>0</v>
      </c>
      <c r="X23" s="189">
        <f>прил.1!BL23</f>
        <v>0</v>
      </c>
      <c r="Y23" s="189">
        <v>0</v>
      </c>
      <c r="Z23" s="189">
        <f>прил.1!AX23-прил.1!BD23</f>
        <v>0</v>
      </c>
      <c r="AA23" s="208">
        <f t="shared" si="1"/>
        <v>23.441666666666666</v>
      </c>
      <c r="AB23" s="190">
        <f t="shared" si="2"/>
        <v>23.441666666666666</v>
      </c>
      <c r="AC23" s="98"/>
      <c r="AD23" s="98"/>
      <c r="AE23" s="119"/>
      <c r="AF23" s="12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  <c r="JA23" s="98"/>
      <c r="JB23" s="98"/>
      <c r="JC23" s="98"/>
      <c r="JD23" s="98"/>
      <c r="JE23" s="98"/>
      <c r="JF23" s="98"/>
      <c r="JG23" s="98"/>
      <c r="JH23" s="98"/>
    </row>
    <row r="24" spans="1:268" s="103" customFormat="1">
      <c r="A24" s="100" t="str">
        <f>прил.1!A24</f>
        <v>2.5.</v>
      </c>
      <c r="B24" s="109" t="str">
        <f>прил.1!B24</f>
        <v>Сетевые устройства и связь</v>
      </c>
      <c r="C24" s="133" t="str">
        <f>прил.1!C24</f>
        <v>N_O06</v>
      </c>
      <c r="D24" s="130">
        <f>прил.1!D24</f>
        <v>2025</v>
      </c>
      <c r="E24" s="101">
        <v>2025</v>
      </c>
      <c r="F24" s="130">
        <f>прил.1!E24</f>
        <v>2025</v>
      </c>
      <c r="G24" s="189">
        <f>прил.1!H24/1.2</f>
        <v>6.8666666666666671</v>
      </c>
      <c r="H24" s="189">
        <f>прил.1!K24/1.2</f>
        <v>6.8666666666666671</v>
      </c>
      <c r="I24" s="95">
        <f t="shared" si="0"/>
        <v>6.8666666666666671</v>
      </c>
      <c r="J24" s="189">
        <v>6.8666666666666671</v>
      </c>
      <c r="K24" s="189"/>
      <c r="L24" s="95">
        <f t="shared" si="3"/>
        <v>6.87</v>
      </c>
      <c r="M24" s="95">
        <v>6.87</v>
      </c>
      <c r="N24" s="189"/>
      <c r="O24" s="189"/>
      <c r="P24" s="189">
        <v>6.8666666666666671</v>
      </c>
      <c r="Q24" s="189"/>
      <c r="R24" s="95">
        <v>6.87</v>
      </c>
      <c r="S24" s="95">
        <v>0</v>
      </c>
      <c r="T24" s="189">
        <f>прил.1!AF24</f>
        <v>0</v>
      </c>
      <c r="U24" s="189">
        <f>прил.1!AG24/1.2</f>
        <v>6.8666666666666671</v>
      </c>
      <c r="V24" s="189">
        <f>прил.1!AO24/1.2</f>
        <v>6.8666666666666671</v>
      </c>
      <c r="W24" s="189">
        <f>прил.1!BD24</f>
        <v>0</v>
      </c>
      <c r="X24" s="189">
        <f>прил.1!BL24</f>
        <v>0</v>
      </c>
      <c r="Y24" s="189">
        <v>0</v>
      </c>
      <c r="Z24" s="189">
        <f>прил.1!AX24-прил.1!BD24</f>
        <v>0</v>
      </c>
      <c r="AA24" s="208">
        <f t="shared" si="1"/>
        <v>6.8666666666666671</v>
      </c>
      <c r="AB24" s="190">
        <f t="shared" si="2"/>
        <v>6.8666666666666671</v>
      </c>
      <c r="AC24" s="98"/>
      <c r="AD24" s="98"/>
      <c r="AE24" s="119"/>
      <c r="AF24" s="12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  <c r="JA24" s="98"/>
      <c r="JB24" s="98"/>
      <c r="JC24" s="98"/>
      <c r="JD24" s="98"/>
      <c r="JE24" s="98"/>
      <c r="JF24" s="98"/>
      <c r="JG24" s="98"/>
      <c r="JH24" s="98"/>
    </row>
    <row r="25" spans="1:268" s="103" customFormat="1">
      <c r="A25" s="100" t="str">
        <f>прил.1!A25</f>
        <v>2.6.</v>
      </c>
      <c r="B25" s="109" t="str">
        <f>прил.1!B25</f>
        <v>ЦОД</v>
      </c>
      <c r="C25" s="133" t="str">
        <f>прил.1!C25</f>
        <v>N_O07</v>
      </c>
      <c r="D25" s="130">
        <f>прил.1!D25</f>
        <v>2026</v>
      </c>
      <c r="E25" s="101">
        <v>2026</v>
      </c>
      <c r="F25" s="130">
        <f>прил.1!E25</f>
        <v>2026</v>
      </c>
      <c r="G25" s="189">
        <f>прил.1!H25/1.2</f>
        <v>41.733333333333334</v>
      </c>
      <c r="H25" s="189">
        <f>прил.1!K25/1.2</f>
        <v>41.733333333333334</v>
      </c>
      <c r="I25" s="95">
        <f t="shared" si="0"/>
        <v>41.733333333333334</v>
      </c>
      <c r="J25" s="189">
        <v>41.733333333333334</v>
      </c>
      <c r="K25" s="189"/>
      <c r="L25" s="95">
        <f t="shared" si="3"/>
        <v>41.73</v>
      </c>
      <c r="M25" s="95">
        <v>41.73</v>
      </c>
      <c r="N25" s="189"/>
      <c r="O25" s="189"/>
      <c r="P25" s="189">
        <v>41.733333333333334</v>
      </c>
      <c r="Q25" s="189"/>
      <c r="R25" s="95">
        <v>41.73</v>
      </c>
      <c r="S25" s="95">
        <v>0</v>
      </c>
      <c r="T25" s="189">
        <f>прил.1!AF25</f>
        <v>0</v>
      </c>
      <c r="U25" s="189">
        <f>прил.1!AN25</f>
        <v>0</v>
      </c>
      <c r="V25" s="189">
        <f>прил.1!AV25</f>
        <v>0</v>
      </c>
      <c r="W25" s="189">
        <f>прил.1!AW25/1.2</f>
        <v>41.733333333333334</v>
      </c>
      <c r="X25" s="189">
        <f>прил.1!BE25/1.2</f>
        <v>41.733333333333334</v>
      </c>
      <c r="Y25" s="189">
        <v>0</v>
      </c>
      <c r="Z25" s="189">
        <v>0</v>
      </c>
      <c r="AA25" s="208">
        <f t="shared" si="1"/>
        <v>41.733333333333334</v>
      </c>
      <c r="AB25" s="190">
        <f t="shared" si="2"/>
        <v>41.733333333333334</v>
      </c>
      <c r="AC25" s="98"/>
      <c r="AD25" s="98"/>
      <c r="AE25" s="119"/>
      <c r="AF25" s="12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</row>
    <row r="26" spans="1:268" s="103" customFormat="1">
      <c r="A26" s="100" t="str">
        <f>прил.1!A26</f>
        <v>2.7.</v>
      </c>
      <c r="B26" s="109" t="str">
        <f>прил.1!B26</f>
        <v>Информационная безопасность</v>
      </c>
      <c r="C26" s="133" t="str">
        <f>прил.1!C26</f>
        <v>O_O03</v>
      </c>
      <c r="D26" s="130">
        <f>прил.1!D26</f>
        <v>2024</v>
      </c>
      <c r="E26" s="101">
        <v>2024</v>
      </c>
      <c r="F26" s="130">
        <f>прил.1!F26</f>
        <v>2025</v>
      </c>
      <c r="G26" s="189">
        <f>прил.1!H26/1.2</f>
        <v>0</v>
      </c>
      <c r="H26" s="189">
        <f>прил.1!K26/1.2</f>
        <v>51.524999999999999</v>
      </c>
      <c r="I26" s="95">
        <f t="shared" si="0"/>
        <v>0</v>
      </c>
      <c r="J26" s="189">
        <v>0</v>
      </c>
      <c r="K26" s="189"/>
      <c r="L26" s="95">
        <f t="shared" si="3"/>
        <v>51.524999999999999</v>
      </c>
      <c r="M26" s="95">
        <f>прил.1!N26/1.2</f>
        <v>51.524999999999999</v>
      </c>
      <c r="N26" s="189"/>
      <c r="O26" s="189"/>
      <c r="P26" s="189">
        <v>0</v>
      </c>
      <c r="Q26" s="189"/>
      <c r="R26" s="95">
        <v>51.524999999999999</v>
      </c>
      <c r="S26" s="95">
        <v>0</v>
      </c>
      <c r="T26" s="189">
        <f>прил.1!AF26</f>
        <v>32.5</v>
      </c>
      <c r="U26" s="189">
        <f>прил.1!AN26</f>
        <v>0</v>
      </c>
      <c r="V26" s="189">
        <f>прил.1!AO26/1.2</f>
        <v>19.024999999999999</v>
      </c>
      <c r="W26" s="189">
        <f>прил.1!BD26</f>
        <v>0</v>
      </c>
      <c r="X26" s="189">
        <f>прил.1!BL26</f>
        <v>0</v>
      </c>
      <c r="Y26" s="189">
        <v>0</v>
      </c>
      <c r="Z26" s="189">
        <f>прил.1!AX26-прил.1!BD26</f>
        <v>0</v>
      </c>
      <c r="AA26" s="208">
        <f t="shared" si="1"/>
        <v>0</v>
      </c>
      <c r="AB26" s="190">
        <f t="shared" si="2"/>
        <v>51.524999999999999</v>
      </c>
      <c r="AC26" s="98"/>
      <c r="AD26" s="98"/>
      <c r="AE26" s="119"/>
      <c r="AF26" s="12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  <c r="JA26" s="98"/>
      <c r="JB26" s="98"/>
      <c r="JC26" s="98"/>
      <c r="JD26" s="98"/>
      <c r="JE26" s="98"/>
      <c r="JF26" s="98"/>
      <c r="JG26" s="98"/>
      <c r="JH26" s="98"/>
    </row>
    <row r="27" spans="1:268" s="103" customFormat="1">
      <c r="A27" s="90" t="str">
        <f>прил.1!A27</f>
        <v>3.</v>
      </c>
      <c r="B27" s="91" t="str">
        <f>прил.1!B27</f>
        <v>Оснащение интеллектуальной системой учета</v>
      </c>
      <c r="C27" s="111"/>
      <c r="D27" s="93"/>
      <c r="E27" s="170"/>
      <c r="F27" s="93"/>
      <c r="G27" s="189"/>
      <c r="H27" s="95"/>
      <c r="I27" s="95"/>
      <c r="J27" s="189"/>
      <c r="K27" s="95"/>
      <c r="L27" s="95"/>
      <c r="M27" s="95"/>
      <c r="N27" s="189"/>
      <c r="O27" s="189"/>
      <c r="P27" s="189"/>
      <c r="Q27" s="189"/>
      <c r="R27" s="95"/>
      <c r="S27" s="95"/>
      <c r="T27" s="189"/>
      <c r="U27" s="189"/>
      <c r="V27" s="189"/>
      <c r="W27" s="189"/>
      <c r="X27" s="189"/>
      <c r="Y27" s="189"/>
      <c r="Z27" s="189"/>
      <c r="AA27" s="208"/>
      <c r="AB27" s="190"/>
      <c r="AC27" s="98"/>
      <c r="AD27" s="98"/>
      <c r="AE27" s="119"/>
      <c r="AF27" s="12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  <c r="IX27" s="98"/>
      <c r="IY27" s="98"/>
      <c r="IZ27" s="98"/>
      <c r="JA27" s="98"/>
      <c r="JB27" s="98"/>
      <c r="JC27" s="98"/>
      <c r="JD27" s="98"/>
      <c r="JE27" s="98"/>
      <c r="JF27" s="98"/>
      <c r="JG27" s="98"/>
      <c r="JH27" s="98"/>
    </row>
    <row r="28" spans="1:268" s="103" customFormat="1">
      <c r="A28" s="100" t="str">
        <f>прил.1!A28</f>
        <v>3.1.</v>
      </c>
      <c r="B28" s="109" t="str">
        <f>прил.1!B28</f>
        <v xml:space="preserve">Оборудование многоквартирных жилых домов интеллектуальной системой учета </v>
      </c>
      <c r="C28" s="92" t="str">
        <f>прил.1!C28</f>
        <v>N_O01</v>
      </c>
      <c r="D28" s="130">
        <f>прил.1!D28</f>
        <v>2024</v>
      </c>
      <c r="E28" s="130">
        <v>2026</v>
      </c>
      <c r="F28" s="130">
        <f>прил.1!E28</f>
        <v>2026</v>
      </c>
      <c r="G28" s="189">
        <f>прил.1!H28/1.2</f>
        <v>516.875</v>
      </c>
      <c r="H28" s="189">
        <f>прил.1!K28/1.2</f>
        <v>691.55000000000007</v>
      </c>
      <c r="I28" s="95">
        <f t="shared" si="0"/>
        <v>516.875</v>
      </c>
      <c r="J28" s="189">
        <v>516.875</v>
      </c>
      <c r="K28" s="189"/>
      <c r="L28" s="95">
        <f>SUM(M28:N28)</f>
        <v>691.55000000000007</v>
      </c>
      <c r="M28" s="95">
        <f>прил.1!N28/1.2</f>
        <v>691.55000000000007</v>
      </c>
      <c r="N28" s="189"/>
      <c r="O28" s="189"/>
      <c r="P28" s="189">
        <v>516.875</v>
      </c>
      <c r="Q28" s="189"/>
      <c r="R28" s="95">
        <v>691.55000000000007</v>
      </c>
      <c r="S28" s="95">
        <v>165.39166666666668</v>
      </c>
      <c r="T28" s="189">
        <f>прил.1!AF28</f>
        <v>170.49166666666667</v>
      </c>
      <c r="U28" s="189">
        <f>прил.1!AG28/1.2</f>
        <v>172.28333333333336</v>
      </c>
      <c r="V28" s="189">
        <f>прил.1!AO28/1.2</f>
        <v>172.28333333333336</v>
      </c>
      <c r="W28" s="189">
        <f>прил.1!AW28/1.2</f>
        <v>179.19166666666666</v>
      </c>
      <c r="X28" s="189">
        <f>прил.1!BE28/1.2</f>
        <v>179.19166666666666</v>
      </c>
      <c r="Y28" s="189">
        <v>0</v>
      </c>
      <c r="Z28" s="189">
        <f>прил.1!BU28/1.2</f>
        <v>169.58333333333334</v>
      </c>
      <c r="AA28" s="208">
        <f t="shared" si="1"/>
        <v>516.86666666666679</v>
      </c>
      <c r="AB28" s="190">
        <f t="shared" si="2"/>
        <v>691.55000000000007</v>
      </c>
      <c r="AC28" s="98"/>
      <c r="AD28" s="98"/>
      <c r="AE28" s="119"/>
      <c r="AF28" s="12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  <c r="IX28" s="98"/>
      <c r="IY28" s="98"/>
      <c r="IZ28" s="98"/>
      <c r="JA28" s="98"/>
      <c r="JB28" s="98"/>
      <c r="JC28" s="98"/>
      <c r="JD28" s="98"/>
      <c r="JE28" s="98"/>
      <c r="JF28" s="98"/>
      <c r="JG28" s="98"/>
      <c r="JH28" s="98"/>
    </row>
    <row r="29" spans="1:268" s="103" customFormat="1">
      <c r="A29" s="121" t="str">
        <f>прил.1!A29</f>
        <v>4.</v>
      </c>
      <c r="B29" s="106" t="str">
        <f>прил.1!B29</f>
        <v>Иные проекты</v>
      </c>
      <c r="C29" s="92"/>
      <c r="D29" s="130"/>
      <c r="E29" s="130"/>
      <c r="F29" s="130"/>
      <c r="G29" s="189"/>
      <c r="H29" s="191"/>
      <c r="I29" s="95"/>
      <c r="J29" s="189"/>
      <c r="K29" s="191"/>
      <c r="L29" s="191"/>
      <c r="M29" s="191"/>
      <c r="N29" s="189"/>
      <c r="O29" s="189"/>
      <c r="P29" s="189"/>
      <c r="Q29" s="189"/>
      <c r="R29" s="191"/>
      <c r="S29" s="95"/>
      <c r="T29" s="189"/>
      <c r="U29" s="189"/>
      <c r="V29" s="189"/>
      <c r="W29" s="189"/>
      <c r="X29" s="189"/>
      <c r="Y29" s="189"/>
      <c r="Z29" s="189"/>
      <c r="AA29" s="208"/>
      <c r="AB29" s="190"/>
      <c r="AC29" s="98"/>
      <c r="AD29" s="98"/>
      <c r="AE29" s="119"/>
      <c r="AF29" s="12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  <c r="IX29" s="98"/>
      <c r="IY29" s="98"/>
      <c r="IZ29" s="98"/>
      <c r="JA29" s="98"/>
      <c r="JB29" s="98"/>
      <c r="JC29" s="98"/>
      <c r="JD29" s="98"/>
      <c r="JE29" s="98"/>
      <c r="JF29" s="98"/>
      <c r="JG29" s="98"/>
      <c r="JH29" s="98"/>
    </row>
    <row r="30" spans="1:268" s="103" customFormat="1">
      <c r="A30" s="100" t="s">
        <v>181</v>
      </c>
      <c r="B30" s="164" t="s">
        <v>180</v>
      </c>
      <c r="C30" s="92" t="s">
        <v>34</v>
      </c>
      <c r="D30" s="130">
        <v>2024</v>
      </c>
      <c r="E30" s="130">
        <v>2024</v>
      </c>
      <c r="F30" s="130">
        <v>2024</v>
      </c>
      <c r="G30" s="189">
        <f>прил.1!H33/1.2</f>
        <v>1.8500000000000003</v>
      </c>
      <c r="H30" s="191">
        <f>прил.1!K33/1.2</f>
        <v>1.8500000000000003</v>
      </c>
      <c r="I30" s="95">
        <f t="shared" si="0"/>
        <v>1.8500000000000003</v>
      </c>
      <c r="J30" s="189">
        <v>1.8500000000000003</v>
      </c>
      <c r="K30" s="191"/>
      <c r="L30" s="191">
        <f>H30</f>
        <v>1.8500000000000003</v>
      </c>
      <c r="M30" s="95">
        <f>H30</f>
        <v>1.8500000000000003</v>
      </c>
      <c r="N30" s="189"/>
      <c r="O30" s="189"/>
      <c r="P30" s="189">
        <v>1.8500000000000003</v>
      </c>
      <c r="Q30" s="189"/>
      <c r="R30" s="95">
        <v>1.8500000000000003</v>
      </c>
      <c r="S30" s="95">
        <v>1.8500000000000003</v>
      </c>
      <c r="T30" s="189">
        <f>прил.1!AF33</f>
        <v>1.8500000000000003</v>
      </c>
      <c r="U30" s="189">
        <f>прил.1!AN33</f>
        <v>0</v>
      </c>
      <c r="V30" s="189">
        <v>0</v>
      </c>
      <c r="W30" s="189">
        <f>прил.1!BD33</f>
        <v>0</v>
      </c>
      <c r="X30" s="189">
        <f>прил.1!BL33</f>
        <v>0</v>
      </c>
      <c r="Y30" s="189">
        <v>0</v>
      </c>
      <c r="Z30" s="189">
        <v>0</v>
      </c>
      <c r="AA30" s="208">
        <f t="shared" si="1"/>
        <v>1.8500000000000003</v>
      </c>
      <c r="AB30" s="190">
        <f t="shared" si="2"/>
        <v>1.8500000000000003</v>
      </c>
      <c r="AC30" s="98"/>
      <c r="AD30" s="98"/>
      <c r="AE30" s="119"/>
      <c r="AF30" s="12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  <c r="JA30" s="98"/>
      <c r="JB30" s="98"/>
      <c r="JC30" s="98"/>
      <c r="JD30" s="98"/>
      <c r="JE30" s="98"/>
      <c r="JF30" s="98"/>
      <c r="JG30" s="98"/>
      <c r="JH30" s="98"/>
    </row>
    <row r="31" spans="1:268" s="99" customFormat="1" ht="17.25" thickBot="1">
      <c r="A31" s="134"/>
      <c r="B31" s="135" t="s">
        <v>70</v>
      </c>
      <c r="C31" s="136"/>
      <c r="D31" s="137"/>
      <c r="E31" s="137"/>
      <c r="F31" s="137"/>
      <c r="G31" s="192">
        <f t="shared" ref="G31:AB31" si="4">SUM(G13:G30)</f>
        <v>733.19166666666672</v>
      </c>
      <c r="H31" s="192">
        <f t="shared" si="4"/>
        <v>931.09166666666681</v>
      </c>
      <c r="I31" s="192">
        <f>SUM(I14:I30)</f>
        <v>733.19166666666672</v>
      </c>
      <c r="J31" s="192">
        <f>SUM(J14:J30)</f>
        <v>733.19166666666672</v>
      </c>
      <c r="K31" s="192"/>
      <c r="L31" s="192">
        <f t="shared" si="4"/>
        <v>931.09</v>
      </c>
      <c r="M31" s="192">
        <f t="shared" si="4"/>
        <v>931.09</v>
      </c>
      <c r="N31" s="192"/>
      <c r="O31" s="192"/>
      <c r="P31" s="192">
        <f>SUM(P14:P30)</f>
        <v>733.19166666666672</v>
      </c>
      <c r="Q31" s="192"/>
      <c r="R31" s="192">
        <f t="shared" si="4"/>
        <v>931.0866666666667</v>
      </c>
      <c r="S31" s="192">
        <f>SUM(S14:S30)</f>
        <v>261.98333333333335</v>
      </c>
      <c r="T31" s="192">
        <f t="shared" si="4"/>
        <v>256.06666666666666</v>
      </c>
      <c r="U31" s="192">
        <f>SUM(U14:U30)</f>
        <v>250.27500000000003</v>
      </c>
      <c r="V31" s="192">
        <f t="shared" si="4"/>
        <v>284.51666666666671</v>
      </c>
      <c r="W31" s="192">
        <f>SUM(W14:W30)</f>
        <v>220.92500000000001</v>
      </c>
      <c r="X31" s="192">
        <f t="shared" si="4"/>
        <v>220.92500000000001</v>
      </c>
      <c r="Y31" s="192">
        <f>SUM(Y14:Y30)</f>
        <v>0</v>
      </c>
      <c r="Z31" s="192">
        <f t="shared" si="4"/>
        <v>169.58333333333334</v>
      </c>
      <c r="AA31" s="209">
        <f>SUM(AA14:AA30)+0.01</f>
        <v>733.1933333333335</v>
      </c>
      <c r="AB31" s="193">
        <f t="shared" si="4"/>
        <v>931.09166666666681</v>
      </c>
      <c r="AD31" s="98"/>
    </row>
    <row r="32" spans="1:268" s="103" customFormat="1" ht="24" customHeight="1">
      <c r="A32" s="138"/>
      <c r="B32" s="139"/>
      <c r="C32" s="98"/>
      <c r="D32" s="98"/>
      <c r="E32" s="98"/>
      <c r="F32" s="98"/>
      <c r="G32" s="140"/>
      <c r="H32" s="140"/>
      <c r="I32" s="140"/>
      <c r="J32" s="140"/>
      <c r="K32" s="140"/>
      <c r="L32" s="140"/>
      <c r="M32" s="14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  <c r="JA32" s="98"/>
      <c r="JB32" s="98"/>
      <c r="JC32" s="98"/>
      <c r="JD32" s="98"/>
      <c r="JE32" s="98"/>
      <c r="JF32" s="98"/>
      <c r="JG32" s="98"/>
      <c r="JH32" s="98"/>
    </row>
    <row r="33" spans="1:268" s="103" customFormat="1" ht="20.25">
      <c r="A33" s="231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  <c r="JA33" s="98"/>
      <c r="JB33" s="98"/>
      <c r="JC33" s="98"/>
      <c r="JD33" s="98"/>
      <c r="JE33" s="98"/>
      <c r="JF33" s="98"/>
      <c r="JG33" s="98"/>
      <c r="JH33" s="98"/>
    </row>
    <row r="34" spans="1:268" s="103" customFormat="1">
      <c r="A34" s="138"/>
      <c r="B34" s="139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119"/>
      <c r="U34" s="119"/>
      <c r="V34" s="119"/>
      <c r="W34" s="119"/>
      <c r="X34" s="119"/>
      <c r="Y34" s="119"/>
      <c r="Z34" s="119"/>
      <c r="AA34" s="119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  <c r="IX34" s="98"/>
      <c r="IY34" s="98"/>
      <c r="IZ34" s="98"/>
      <c r="JA34" s="98"/>
      <c r="JB34" s="98"/>
      <c r="JC34" s="98"/>
      <c r="JD34" s="98"/>
      <c r="JE34" s="98"/>
      <c r="JF34" s="98"/>
      <c r="JG34" s="98"/>
      <c r="JH34" s="98"/>
    </row>
    <row r="35" spans="1:268">
      <c r="A35" s="40"/>
      <c r="B35" s="41"/>
      <c r="G35" s="43"/>
      <c r="H35" s="43"/>
      <c r="I35" s="43"/>
      <c r="J35" s="43"/>
      <c r="K35" s="43"/>
      <c r="L35" s="43"/>
      <c r="T35" s="44"/>
      <c r="U35" s="44"/>
      <c r="V35" s="44"/>
      <c r="W35" s="44"/>
      <c r="X35" s="44"/>
      <c r="Y35" s="44"/>
      <c r="Z35" s="44"/>
      <c r="AA35" s="44"/>
      <c r="AB35" s="21"/>
    </row>
    <row r="36" spans="1:268">
      <c r="A36" s="40"/>
      <c r="B36" s="41"/>
      <c r="L36" s="43"/>
      <c r="T36" s="45"/>
      <c r="U36" s="45"/>
    </row>
    <row r="37" spans="1:268">
      <c r="A37" s="40"/>
      <c r="B37" s="41"/>
      <c r="L37" s="43"/>
    </row>
    <row r="38" spans="1:268">
      <c r="A38" s="40"/>
      <c r="B38" s="41"/>
      <c r="G38" s="42"/>
      <c r="H38" s="42"/>
      <c r="I38" s="42"/>
      <c r="J38" s="42"/>
      <c r="K38" s="42"/>
      <c r="L38" s="43"/>
    </row>
    <row r="39" spans="1:268">
      <c r="A39" s="40"/>
      <c r="B39" s="41"/>
      <c r="L39" s="43"/>
    </row>
    <row r="40" spans="1:268">
      <c r="A40" s="40"/>
      <c r="B40" s="41"/>
      <c r="L40" s="43"/>
    </row>
    <row r="41" spans="1:268">
      <c r="A41" s="40"/>
      <c r="B41" s="41"/>
      <c r="L41" s="43"/>
    </row>
    <row r="42" spans="1:268">
      <c r="A42" s="40"/>
      <c r="B42" s="41"/>
      <c r="L42" s="43"/>
    </row>
    <row r="43" spans="1:268">
      <c r="A43" s="40"/>
      <c r="B43" s="41"/>
      <c r="L43" s="43"/>
    </row>
    <row r="44" spans="1:268">
      <c r="A44" s="40"/>
      <c r="B44" s="41"/>
      <c r="L44" s="43"/>
    </row>
    <row r="45" spans="1:268">
      <c r="A45" s="40"/>
      <c r="B45" s="41"/>
      <c r="L45" s="43"/>
    </row>
    <row r="46" spans="1:268">
      <c r="A46" s="40"/>
      <c r="B46" s="41"/>
      <c r="L46" s="43"/>
    </row>
    <row r="47" spans="1:268">
      <c r="A47" s="40"/>
      <c r="B47" s="41"/>
      <c r="L47" s="43"/>
    </row>
    <row r="48" spans="1:268">
      <c r="A48" s="40"/>
      <c r="B48" s="41"/>
    </row>
    <row r="49" spans="1:2">
      <c r="A49" s="40"/>
      <c r="B49" s="41"/>
    </row>
    <row r="50" spans="1:2">
      <c r="A50" s="40"/>
      <c r="B50" s="41"/>
    </row>
    <row r="51" spans="1:2">
      <c r="A51" s="40"/>
      <c r="B51" s="41"/>
    </row>
    <row r="52" spans="1:2">
      <c r="A52" s="40"/>
      <c r="B52" s="41"/>
    </row>
    <row r="53" spans="1:2">
      <c r="A53" s="40"/>
      <c r="B53" s="41"/>
    </row>
    <row r="54" spans="1:2">
      <c r="A54" s="40"/>
      <c r="B54" s="41"/>
    </row>
    <row r="55" spans="1:2">
      <c r="A55" s="40"/>
      <c r="B55" s="41"/>
    </row>
    <row r="56" spans="1:2">
      <c r="A56" s="40"/>
      <c r="B56" s="41"/>
    </row>
    <row r="57" spans="1:2">
      <c r="A57" s="40"/>
      <c r="B57" s="41"/>
    </row>
    <row r="58" spans="1:2">
      <c r="A58" s="40"/>
      <c r="B58" s="41"/>
    </row>
    <row r="59" spans="1:2">
      <c r="A59" s="40"/>
      <c r="B59" s="41"/>
    </row>
    <row r="60" spans="1:2">
      <c r="A60" s="40"/>
      <c r="B60" s="41"/>
    </row>
    <row r="61" spans="1:2">
      <c r="A61" s="40"/>
      <c r="B61" s="41"/>
    </row>
    <row r="62" spans="1:2">
      <c r="A62" s="40"/>
      <c r="B62" s="41"/>
    </row>
    <row r="63" spans="1:2">
      <c r="A63" s="40"/>
      <c r="B63" s="41"/>
    </row>
    <row r="64" spans="1:2">
      <c r="A64" s="40"/>
      <c r="B64" s="41"/>
    </row>
    <row r="65" spans="1:2">
      <c r="A65" s="40"/>
      <c r="B65" s="41"/>
    </row>
    <row r="66" spans="1:2">
      <c r="A66" s="40"/>
      <c r="B66" s="41"/>
    </row>
    <row r="67" spans="1:2">
      <c r="A67" s="40"/>
      <c r="B67" s="41"/>
    </row>
    <row r="68" spans="1:2">
      <c r="A68" s="40"/>
      <c r="B68" s="41"/>
    </row>
    <row r="69" spans="1:2">
      <c r="A69" s="40"/>
      <c r="B69" s="41"/>
    </row>
    <row r="70" spans="1:2">
      <c r="A70" s="40"/>
      <c r="B70" s="41"/>
    </row>
    <row r="71" spans="1:2">
      <c r="A71" s="40"/>
      <c r="B71" s="41"/>
    </row>
    <row r="72" spans="1:2">
      <c r="A72" s="40"/>
      <c r="B72" s="41"/>
    </row>
    <row r="73" spans="1:2">
      <c r="A73" s="40"/>
      <c r="B73" s="41"/>
    </row>
    <row r="74" spans="1:2">
      <c r="A74" s="40"/>
      <c r="B74" s="41"/>
    </row>
    <row r="75" spans="1:2">
      <c r="A75" s="40"/>
      <c r="B75" s="41"/>
    </row>
    <row r="76" spans="1:2">
      <c r="A76" s="40"/>
      <c r="B76" s="41"/>
    </row>
    <row r="77" spans="1:2">
      <c r="A77" s="40"/>
      <c r="B77" s="41"/>
    </row>
    <row r="78" spans="1:2">
      <c r="A78" s="40"/>
      <c r="B78" s="41"/>
    </row>
    <row r="79" spans="1:2">
      <c r="A79" s="40"/>
      <c r="B79" s="41"/>
    </row>
    <row r="81" spans="1:28" ht="17.25" customHeight="1">
      <c r="A81" s="243"/>
      <c r="B81" s="243"/>
      <c r="C81" s="243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</row>
  </sheetData>
  <mergeCells count="21">
    <mergeCell ref="U10:V10"/>
    <mergeCell ref="W10:X10"/>
    <mergeCell ref="Y10:Z10"/>
    <mergeCell ref="AA10:AB10"/>
    <mergeCell ref="A8:AB8"/>
    <mergeCell ref="A81:AB81"/>
    <mergeCell ref="L10:N10"/>
    <mergeCell ref="Q10:R10"/>
    <mergeCell ref="A9:A11"/>
    <mergeCell ref="B9:B11"/>
    <mergeCell ref="C9:C11"/>
    <mergeCell ref="D9:D11"/>
    <mergeCell ref="E9:F10"/>
    <mergeCell ref="G9:H10"/>
    <mergeCell ref="I10:K10"/>
    <mergeCell ref="I9:N9"/>
    <mergeCell ref="O10:P10"/>
    <mergeCell ref="O9:R9"/>
    <mergeCell ref="A33:AN33"/>
    <mergeCell ref="S9:AB9"/>
    <mergeCell ref="S10:T10"/>
  </mergeCells>
  <dataValidations count="1">
    <dataValidation type="textLength" operator="lessThanOrEqual" allowBlank="1" showErrorMessage="1" errorTitle="Ошибка" error="Допускается ввод не более 900 символов!" sqref="M30 M20:M26 M28 K27:M27 I14:I30 K14:M18 H14:H18 H27 R30 R20:R28 R14:R18">
      <formula1>900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50" orientation="landscape" horizontalDpi="300" verticalDpi="300" r:id="rId1"/>
  <colBreaks count="1" manualBreakCount="1">
    <brk id="11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  <pageSetUpPr fitToPage="1"/>
  </sheetPr>
  <dimension ref="A1:IZ37"/>
  <sheetViews>
    <sheetView view="pageBreakPreview" topLeftCell="E16" zoomScale="98" zoomScaleNormal="62" zoomScaleSheetLayoutView="98" zoomScalePageLayoutView="70" workbookViewId="0">
      <selection activeCell="AB10" sqref="AB1:AD1048576"/>
    </sheetView>
  </sheetViews>
  <sheetFormatPr defaultColWidth="9" defaultRowHeight="15.75"/>
  <cols>
    <col min="1" max="1" width="12.7109375" style="7" customWidth="1"/>
    <col min="2" max="2" width="95.28515625" style="7" customWidth="1"/>
    <col min="3" max="3" width="15.7109375" style="7" customWidth="1"/>
    <col min="4" max="4" width="14.140625" style="7" customWidth="1"/>
    <col min="5" max="5" width="17.28515625" style="7" customWidth="1"/>
    <col min="6" max="7" width="17.28515625" style="187" customWidth="1"/>
    <col min="8" max="8" width="12.7109375" style="187" customWidth="1"/>
    <col min="9" max="9" width="12.42578125" style="187" customWidth="1"/>
    <col min="10" max="10" width="9.7109375" style="7" customWidth="1"/>
    <col min="11" max="11" width="7.5703125" style="7" customWidth="1"/>
    <col min="12" max="13" width="7.5703125" style="187" customWidth="1"/>
    <col min="14" max="14" width="9.42578125" style="7" customWidth="1"/>
    <col min="15" max="15" width="8.28515625" style="7" customWidth="1"/>
    <col min="16" max="17" width="8.28515625" style="187" customWidth="1"/>
    <col min="18" max="18" width="9.140625" style="7" customWidth="1"/>
    <col min="19" max="19" width="7.7109375" style="7" customWidth="1"/>
    <col min="20" max="21" width="7.7109375" style="187" customWidth="1"/>
    <col min="22" max="23" width="7.7109375" style="162" customWidth="1"/>
    <col min="24" max="25" width="7.7109375" style="187" customWidth="1"/>
    <col min="26" max="26" width="10" style="7" customWidth="1"/>
    <col min="27" max="27" width="9.28515625" style="7" customWidth="1"/>
    <col min="28" max="34" width="5.5703125" style="7" customWidth="1"/>
    <col min="35" max="260" width="9" style="7"/>
  </cols>
  <sheetData>
    <row r="1" spans="1:260" ht="18.75">
      <c r="A1" s="34"/>
      <c r="B1" s="5"/>
      <c r="C1" s="5"/>
      <c r="D1" s="25"/>
      <c r="E1" s="25"/>
      <c r="F1" s="25"/>
      <c r="G1" s="25"/>
      <c r="H1" s="25"/>
      <c r="I1" s="25"/>
      <c r="J1" s="47"/>
      <c r="K1" s="47"/>
      <c r="L1" s="47"/>
      <c r="M1" s="47"/>
      <c r="N1" s="47"/>
      <c r="O1" s="47"/>
      <c r="P1" s="47"/>
      <c r="Q1" s="47"/>
      <c r="R1" s="47"/>
      <c r="AA1" s="35" t="s">
        <v>89</v>
      </c>
    </row>
    <row r="2" spans="1:260" ht="18.7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AA2" s="10"/>
    </row>
    <row r="3" spans="1:260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60">
      <c r="A4" s="258" t="s">
        <v>90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184"/>
      <c r="U4" s="184"/>
      <c r="V4" s="159"/>
      <c r="W4" s="159"/>
      <c r="X4" s="184"/>
      <c r="Y4" s="184"/>
      <c r="Z4" s="51"/>
      <c r="AA4" s="51"/>
    </row>
    <row r="5" spans="1:260">
      <c r="A5" s="259" t="s">
        <v>91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185"/>
      <c r="U5" s="185"/>
      <c r="V5" s="160"/>
      <c r="W5" s="160"/>
      <c r="X5" s="185"/>
      <c r="Y5" s="185"/>
      <c r="Z5" s="53"/>
      <c r="AA5" s="53"/>
    </row>
    <row r="6" spans="1:260">
      <c r="A6" s="34"/>
      <c r="B6" s="54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47"/>
      <c r="AA6" s="47"/>
    </row>
    <row r="7" spans="1:260" ht="18.75">
      <c r="A7" s="260" t="str">
        <f>прил.1!A6</f>
        <v>ООО «Энергосбыт Запорожье»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181"/>
      <c r="U7" s="181"/>
      <c r="V7" s="158"/>
      <c r="W7" s="158"/>
      <c r="X7" s="181"/>
      <c r="Y7" s="181"/>
      <c r="Z7" s="27"/>
      <c r="AA7" s="27"/>
    </row>
    <row r="8" spans="1:260">
      <c r="A8" s="234" t="s">
        <v>4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178"/>
      <c r="U8" s="178"/>
      <c r="V8" s="155"/>
      <c r="W8" s="155"/>
      <c r="X8" s="178"/>
      <c r="Y8" s="178"/>
      <c r="Z8" s="51"/>
      <c r="AA8" s="51"/>
    </row>
    <row r="9" spans="1:260" ht="16.5" customHeight="1" thickBo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186"/>
      <c r="U9" s="186"/>
      <c r="V9" s="161"/>
      <c r="W9" s="161"/>
      <c r="X9" s="186"/>
      <c r="Y9" s="186"/>
      <c r="Z9" s="55"/>
      <c r="AA9" s="55"/>
    </row>
    <row r="10" spans="1:260" ht="51.75" customHeight="1" thickBot="1">
      <c r="A10" s="253" t="s">
        <v>5</v>
      </c>
      <c r="B10" s="254" t="s">
        <v>73</v>
      </c>
      <c r="C10" s="254" t="s">
        <v>74</v>
      </c>
      <c r="D10" s="224" t="s">
        <v>92</v>
      </c>
      <c r="E10" s="256"/>
      <c r="F10" s="256"/>
      <c r="G10" s="225"/>
      <c r="H10" s="228" t="s">
        <v>184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44"/>
    </row>
    <row r="11" spans="1:260" ht="32.25" customHeight="1" thickBot="1">
      <c r="A11" s="253"/>
      <c r="B11" s="254"/>
      <c r="C11" s="254"/>
      <c r="D11" s="226"/>
      <c r="E11" s="257"/>
      <c r="F11" s="257"/>
      <c r="G11" s="227"/>
      <c r="H11" s="249" t="s">
        <v>81</v>
      </c>
      <c r="I11" s="250"/>
      <c r="J11" s="250"/>
      <c r="K11" s="251"/>
      <c r="L11" s="249" t="s">
        <v>82</v>
      </c>
      <c r="M11" s="250"/>
      <c r="N11" s="250"/>
      <c r="O11" s="251"/>
      <c r="P11" s="249" t="s">
        <v>83</v>
      </c>
      <c r="Q11" s="250"/>
      <c r="R11" s="250"/>
      <c r="S11" s="251"/>
      <c r="T11" s="249" t="s">
        <v>170</v>
      </c>
      <c r="U11" s="250"/>
      <c r="V11" s="250"/>
      <c r="W11" s="251"/>
      <c r="X11" s="249" t="s">
        <v>93</v>
      </c>
      <c r="Y11" s="250"/>
      <c r="Z11" s="250"/>
      <c r="AA11" s="252"/>
    </row>
    <row r="12" spans="1:260" ht="45" customHeight="1" thickBot="1">
      <c r="A12" s="253"/>
      <c r="B12" s="254"/>
      <c r="C12" s="254"/>
      <c r="D12" s="255" t="s">
        <v>13</v>
      </c>
      <c r="E12" s="255"/>
      <c r="F12" s="255" t="s">
        <v>183</v>
      </c>
      <c r="G12" s="255"/>
      <c r="H12" s="248" t="s">
        <v>94</v>
      </c>
      <c r="I12" s="248"/>
      <c r="J12" s="248" t="s">
        <v>197</v>
      </c>
      <c r="K12" s="248"/>
      <c r="L12" s="248" t="s">
        <v>94</v>
      </c>
      <c r="M12" s="248"/>
      <c r="N12" s="248" t="s">
        <v>197</v>
      </c>
      <c r="O12" s="248"/>
      <c r="P12" s="248" t="s">
        <v>94</v>
      </c>
      <c r="Q12" s="248"/>
      <c r="R12" s="248" t="s">
        <v>197</v>
      </c>
      <c r="S12" s="248"/>
      <c r="T12" s="248" t="s">
        <v>94</v>
      </c>
      <c r="U12" s="248"/>
      <c r="V12" s="248" t="s">
        <v>197</v>
      </c>
      <c r="W12" s="248"/>
      <c r="X12" s="248" t="s">
        <v>94</v>
      </c>
      <c r="Y12" s="248"/>
      <c r="Z12" s="248" t="s">
        <v>197</v>
      </c>
      <c r="AA12" s="248"/>
    </row>
    <row r="13" spans="1:260" ht="60.75" customHeight="1">
      <c r="A13" s="253"/>
      <c r="B13" s="254"/>
      <c r="C13" s="254"/>
      <c r="D13" s="17" t="s">
        <v>95</v>
      </c>
      <c r="E13" s="17" t="s">
        <v>96</v>
      </c>
      <c r="F13" s="17" t="s">
        <v>95</v>
      </c>
      <c r="G13" s="17" t="s">
        <v>96</v>
      </c>
      <c r="H13" s="17" t="s">
        <v>95</v>
      </c>
      <c r="I13" s="17" t="s">
        <v>96</v>
      </c>
      <c r="J13" s="17" t="s">
        <v>95</v>
      </c>
      <c r="K13" s="17" t="s">
        <v>96</v>
      </c>
      <c r="L13" s="17" t="s">
        <v>95</v>
      </c>
      <c r="M13" s="17" t="s">
        <v>96</v>
      </c>
      <c r="N13" s="17" t="s">
        <v>95</v>
      </c>
      <c r="O13" s="17" t="s">
        <v>96</v>
      </c>
      <c r="P13" s="17" t="s">
        <v>95</v>
      </c>
      <c r="Q13" s="17" t="s">
        <v>96</v>
      </c>
      <c r="R13" s="17" t="s">
        <v>95</v>
      </c>
      <c r="S13" s="17" t="s">
        <v>96</v>
      </c>
      <c r="T13" s="17" t="s">
        <v>95</v>
      </c>
      <c r="U13" s="17" t="s">
        <v>96</v>
      </c>
      <c r="V13" s="17" t="s">
        <v>95</v>
      </c>
      <c r="W13" s="17" t="s">
        <v>96</v>
      </c>
      <c r="X13" s="17" t="s">
        <v>95</v>
      </c>
      <c r="Y13" s="17" t="s">
        <v>96</v>
      </c>
      <c r="Z13" s="17" t="s">
        <v>95</v>
      </c>
      <c r="AA13" s="57" t="s">
        <v>96</v>
      </c>
    </row>
    <row r="14" spans="1:260">
      <c r="A14" s="156">
        <v>1</v>
      </c>
      <c r="B14" s="156">
        <v>2</v>
      </c>
      <c r="C14" s="156">
        <v>3</v>
      </c>
      <c r="D14" s="156">
        <v>4</v>
      </c>
      <c r="E14" s="156">
        <v>5</v>
      </c>
      <c r="F14" s="174">
        <v>6</v>
      </c>
      <c r="G14" s="174">
        <v>7</v>
      </c>
      <c r="H14" s="174">
        <v>8</v>
      </c>
      <c r="I14" s="174">
        <v>9</v>
      </c>
      <c r="J14" s="174">
        <v>10</v>
      </c>
      <c r="K14" s="174">
        <v>11</v>
      </c>
      <c r="L14" s="174">
        <v>12</v>
      </c>
      <c r="M14" s="174">
        <v>13</v>
      </c>
      <c r="N14" s="174">
        <v>14</v>
      </c>
      <c r="O14" s="174">
        <v>15</v>
      </c>
      <c r="P14" s="174">
        <v>16</v>
      </c>
      <c r="Q14" s="174">
        <v>17</v>
      </c>
      <c r="R14" s="174">
        <v>18</v>
      </c>
      <c r="S14" s="174">
        <v>19</v>
      </c>
      <c r="T14" s="174">
        <v>20</v>
      </c>
      <c r="U14" s="174">
        <v>21</v>
      </c>
      <c r="V14" s="174">
        <v>22</v>
      </c>
      <c r="W14" s="174">
        <v>23</v>
      </c>
      <c r="X14" s="174">
        <v>24</v>
      </c>
      <c r="Y14" s="174">
        <v>25</v>
      </c>
      <c r="Z14" s="174">
        <v>26</v>
      </c>
      <c r="AA14" s="174">
        <v>27</v>
      </c>
    </row>
    <row r="15" spans="1:260" s="103" customFormat="1">
      <c r="A15" s="142" t="str">
        <f>прил.1!A13</f>
        <v>1.</v>
      </c>
      <c r="B15" s="91" t="s">
        <v>32</v>
      </c>
      <c r="C15" s="92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4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</row>
    <row r="16" spans="1:260" s="103" customFormat="1">
      <c r="A16" s="169" t="str">
        <f>прил.1!A14</f>
        <v>1.1.</v>
      </c>
      <c r="B16" s="104" t="s">
        <v>36</v>
      </c>
      <c r="C16" s="142" t="str">
        <f>прил.1!C14</f>
        <v>N_O09</v>
      </c>
      <c r="D16" s="141">
        <v>25</v>
      </c>
      <c r="E16" s="141"/>
      <c r="F16" s="143">
        <v>2</v>
      </c>
      <c r="G16" s="141"/>
      <c r="H16" s="141">
        <v>12</v>
      </c>
      <c r="I16" s="141"/>
      <c r="J16" s="141">
        <v>2</v>
      </c>
      <c r="K16" s="141"/>
      <c r="L16" s="141">
        <v>13</v>
      </c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>
        <f>H16+L16+P16+T16</f>
        <v>25</v>
      </c>
      <c r="Y16" s="141"/>
      <c r="Z16" s="141">
        <f>R16+N16+J16</f>
        <v>2</v>
      </c>
      <c r="AA16" s="144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</row>
    <row r="17" spans="1:260" s="103" customFormat="1">
      <c r="A17" s="169" t="str">
        <f>прил.1!A15</f>
        <v>1.2.</v>
      </c>
      <c r="B17" s="104" t="s">
        <v>39</v>
      </c>
      <c r="C17" s="142" t="str">
        <f>прил.1!C15</f>
        <v>N_O10</v>
      </c>
      <c r="D17" s="141">
        <v>2</v>
      </c>
      <c r="E17" s="141"/>
      <c r="F17" s="143">
        <v>1</v>
      </c>
      <c r="G17" s="141"/>
      <c r="H17" s="141">
        <v>2</v>
      </c>
      <c r="I17" s="141"/>
      <c r="J17" s="141">
        <v>1</v>
      </c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>
        <f t="shared" ref="X17:X33" si="0">H17+L17+P17+T17</f>
        <v>2</v>
      </c>
      <c r="Y17" s="141"/>
      <c r="Z17" s="141">
        <f>R17+N17+J17</f>
        <v>1</v>
      </c>
      <c r="AA17" s="144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</row>
    <row r="18" spans="1:260" s="103" customFormat="1">
      <c r="A18" s="169" t="str">
        <f>прил.1!A16</f>
        <v>1.3.</v>
      </c>
      <c r="B18" s="170" t="s">
        <v>172</v>
      </c>
      <c r="C18" s="142" t="str">
        <f>прил.1!C16</f>
        <v>O_O01</v>
      </c>
      <c r="D18" s="141">
        <v>0</v>
      </c>
      <c r="E18" s="141"/>
      <c r="F18" s="143">
        <v>1</v>
      </c>
      <c r="G18" s="141"/>
      <c r="H18" s="141">
        <v>0</v>
      </c>
      <c r="I18" s="141"/>
      <c r="J18" s="141"/>
      <c r="K18" s="141"/>
      <c r="L18" s="141"/>
      <c r="M18" s="141"/>
      <c r="N18" s="141">
        <v>1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>
        <f t="shared" si="0"/>
        <v>0</v>
      </c>
      <c r="Y18" s="141"/>
      <c r="Z18" s="141">
        <f>R18+N18+J18</f>
        <v>1</v>
      </c>
      <c r="AA18" s="144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</row>
    <row r="19" spans="1:260" s="103" customFormat="1" ht="15" customHeight="1">
      <c r="A19" s="169" t="str">
        <f>прил.1!A17</f>
        <v>1.4.</v>
      </c>
      <c r="B19" s="104" t="s">
        <v>42</v>
      </c>
      <c r="C19" s="142" t="str">
        <f>прил.1!C17</f>
        <v>N_O11</v>
      </c>
      <c r="D19" s="141">
        <v>2</v>
      </c>
      <c r="E19" s="141"/>
      <c r="F19" s="143">
        <f>Z19</f>
        <v>2</v>
      </c>
      <c r="G19" s="141"/>
      <c r="H19" s="141">
        <v>2</v>
      </c>
      <c r="I19" s="141"/>
      <c r="J19" s="141">
        <v>2</v>
      </c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>
        <f t="shared" si="0"/>
        <v>2</v>
      </c>
      <c r="Y19" s="141"/>
      <c r="Z19" s="141">
        <f>R19+N19+J19</f>
        <v>2</v>
      </c>
      <c r="AA19" s="144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</row>
    <row r="20" spans="1:260" s="103" customFormat="1">
      <c r="A20" s="169" t="s">
        <v>174</v>
      </c>
      <c r="B20" s="104" t="s">
        <v>175</v>
      </c>
      <c r="C20" s="92" t="s">
        <v>176</v>
      </c>
      <c r="D20" s="141">
        <v>0</v>
      </c>
      <c r="E20" s="141"/>
      <c r="F20" s="143">
        <v>14</v>
      </c>
      <c r="G20" s="141"/>
      <c r="H20" s="141">
        <v>0</v>
      </c>
      <c r="I20" s="141"/>
      <c r="J20" s="141"/>
      <c r="K20" s="141"/>
      <c r="L20" s="141"/>
      <c r="M20" s="141"/>
      <c r="N20" s="141">
        <v>14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>
        <f t="shared" si="0"/>
        <v>0</v>
      </c>
      <c r="Y20" s="141"/>
      <c r="Z20" s="141">
        <f>R20+N20+J20</f>
        <v>14</v>
      </c>
      <c r="AA20" s="144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</row>
    <row r="21" spans="1:260" s="103" customFormat="1">
      <c r="A21" s="142" t="str">
        <f>прил.1!A19</f>
        <v>2.</v>
      </c>
      <c r="B21" s="106" t="s">
        <v>169</v>
      </c>
      <c r="C21" s="107"/>
      <c r="D21" s="141"/>
      <c r="E21" s="144"/>
      <c r="F21" s="143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1"/>
      <c r="Y21" s="144"/>
      <c r="Z21" s="144"/>
      <c r="AA21" s="144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</row>
    <row r="22" spans="1:260" s="103" customFormat="1" ht="15" customHeight="1">
      <c r="A22" s="169" t="str">
        <f>прил.1!A20</f>
        <v>2.1.</v>
      </c>
      <c r="B22" s="104" t="str">
        <f>прил.1!B20</f>
        <v>ИБП</v>
      </c>
      <c r="C22" s="142" t="str">
        <f>прил.1!C20</f>
        <v>N_O02</v>
      </c>
      <c r="D22" s="141">
        <v>4</v>
      </c>
      <c r="E22" s="141"/>
      <c r="F22" s="143">
        <f t="shared" ref="F22:F28" si="1">Z22</f>
        <v>4</v>
      </c>
      <c r="G22" s="141"/>
      <c r="H22" s="141">
        <v>4</v>
      </c>
      <c r="I22" s="141"/>
      <c r="J22" s="141">
        <v>4</v>
      </c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>
        <f t="shared" si="0"/>
        <v>4</v>
      </c>
      <c r="Y22" s="141"/>
      <c r="Z22" s="143">
        <f t="shared" ref="Z22:Z28" si="2">R22+N22+J22</f>
        <v>4</v>
      </c>
      <c r="AA22" s="144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</row>
    <row r="23" spans="1:260" s="103" customFormat="1">
      <c r="A23" s="169" t="str">
        <f>прил.1!A21</f>
        <v>2.2.</v>
      </c>
      <c r="B23" s="104" t="str">
        <f>прил.1!B21</f>
        <v>Сервер</v>
      </c>
      <c r="C23" s="142" t="str">
        <f>прил.1!C21</f>
        <v>N_O03</v>
      </c>
      <c r="D23" s="141">
        <v>6</v>
      </c>
      <c r="E23" s="141"/>
      <c r="F23" s="143">
        <f t="shared" si="1"/>
        <v>6</v>
      </c>
      <c r="G23" s="141"/>
      <c r="H23" s="141">
        <v>6</v>
      </c>
      <c r="I23" s="141"/>
      <c r="J23" s="141">
        <v>6</v>
      </c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>
        <f t="shared" si="0"/>
        <v>6</v>
      </c>
      <c r="Y23" s="141"/>
      <c r="Z23" s="143">
        <f t="shared" si="2"/>
        <v>6</v>
      </c>
      <c r="AA23" s="144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</row>
    <row r="24" spans="1:260" s="103" customFormat="1">
      <c r="A24" s="169" t="str">
        <f>прил.1!A22</f>
        <v>2.3.</v>
      </c>
      <c r="B24" s="104" t="str">
        <f>прил.1!B22</f>
        <v>СХД</v>
      </c>
      <c r="C24" s="142" t="str">
        <f>прил.1!C22</f>
        <v>N_O04</v>
      </c>
      <c r="D24" s="141">
        <v>2</v>
      </c>
      <c r="E24" s="141"/>
      <c r="F24" s="143">
        <f t="shared" si="1"/>
        <v>4</v>
      </c>
      <c r="G24" s="141"/>
      <c r="H24" s="141">
        <v>1</v>
      </c>
      <c r="I24" s="141"/>
      <c r="J24" s="141">
        <v>2</v>
      </c>
      <c r="K24" s="141"/>
      <c r="L24" s="141">
        <v>1</v>
      </c>
      <c r="M24" s="141"/>
      <c r="N24" s="141">
        <v>2</v>
      </c>
      <c r="O24" s="141"/>
      <c r="P24" s="141"/>
      <c r="Q24" s="141"/>
      <c r="R24" s="141"/>
      <c r="S24" s="141"/>
      <c r="T24" s="141"/>
      <c r="U24" s="141"/>
      <c r="V24" s="141"/>
      <c r="W24" s="141"/>
      <c r="X24" s="141">
        <f t="shared" si="0"/>
        <v>2</v>
      </c>
      <c r="Y24" s="141"/>
      <c r="Z24" s="143">
        <f t="shared" si="2"/>
        <v>4</v>
      </c>
      <c r="AA24" s="144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</row>
    <row r="25" spans="1:260" s="103" customFormat="1">
      <c r="A25" s="169" t="str">
        <f>прил.1!A23</f>
        <v>2.4.</v>
      </c>
      <c r="B25" s="104" t="str">
        <f>прил.1!B23</f>
        <v>Оргтехника</v>
      </c>
      <c r="C25" s="142" t="str">
        <f>прил.1!C23</f>
        <v>N_O05</v>
      </c>
      <c r="D25" s="141">
        <v>200</v>
      </c>
      <c r="E25" s="141"/>
      <c r="F25" s="143">
        <f t="shared" si="1"/>
        <v>200</v>
      </c>
      <c r="G25" s="141"/>
      <c r="H25" s="141"/>
      <c r="I25" s="141"/>
      <c r="J25" s="141"/>
      <c r="K25" s="141"/>
      <c r="L25" s="141">
        <v>200</v>
      </c>
      <c r="M25" s="141"/>
      <c r="N25" s="141">
        <v>200</v>
      </c>
      <c r="O25" s="141"/>
      <c r="P25" s="141"/>
      <c r="Q25" s="141"/>
      <c r="R25" s="141"/>
      <c r="S25" s="141"/>
      <c r="T25" s="141"/>
      <c r="U25" s="141"/>
      <c r="V25" s="141"/>
      <c r="W25" s="141"/>
      <c r="X25" s="141">
        <f t="shared" si="0"/>
        <v>200</v>
      </c>
      <c r="Y25" s="141"/>
      <c r="Z25" s="141">
        <f t="shared" si="2"/>
        <v>200</v>
      </c>
      <c r="AA25" s="144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</row>
    <row r="26" spans="1:260" s="103" customFormat="1">
      <c r="A26" s="169" t="str">
        <f>прил.1!A24</f>
        <v>2.5.</v>
      </c>
      <c r="B26" s="104" t="str">
        <f>прил.1!B24</f>
        <v>Сетевые устройства и связь</v>
      </c>
      <c r="C26" s="142" t="str">
        <f>прил.1!C24</f>
        <v>N_O06</v>
      </c>
      <c r="D26" s="141">
        <v>17</v>
      </c>
      <c r="E26" s="141"/>
      <c r="F26" s="143">
        <f t="shared" si="1"/>
        <v>17</v>
      </c>
      <c r="G26" s="141"/>
      <c r="H26" s="141"/>
      <c r="I26" s="141"/>
      <c r="J26" s="141"/>
      <c r="K26" s="141"/>
      <c r="L26" s="141">
        <v>17</v>
      </c>
      <c r="M26" s="141"/>
      <c r="N26" s="141">
        <v>17</v>
      </c>
      <c r="O26" s="141"/>
      <c r="P26" s="141"/>
      <c r="Q26" s="141"/>
      <c r="R26" s="141"/>
      <c r="S26" s="141"/>
      <c r="T26" s="141"/>
      <c r="U26" s="141"/>
      <c r="V26" s="141"/>
      <c r="W26" s="141"/>
      <c r="X26" s="141">
        <f t="shared" si="0"/>
        <v>17</v>
      </c>
      <c r="Y26" s="141"/>
      <c r="Z26" s="141">
        <f t="shared" si="2"/>
        <v>17</v>
      </c>
      <c r="AA26" s="144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</row>
    <row r="27" spans="1:260" s="103" customFormat="1">
      <c r="A27" s="171" t="str">
        <f>прил.1!A25</f>
        <v>2.6.</v>
      </c>
      <c r="B27" s="146" t="str">
        <f>прил.1!B25</f>
        <v>ЦОД</v>
      </c>
      <c r="C27" s="147" t="str">
        <f>прил.1!C25</f>
        <v>N_O07</v>
      </c>
      <c r="D27" s="141">
        <v>1</v>
      </c>
      <c r="E27" s="141"/>
      <c r="F27" s="143">
        <f t="shared" si="1"/>
        <v>1</v>
      </c>
      <c r="G27" s="141"/>
      <c r="H27" s="141"/>
      <c r="I27" s="141"/>
      <c r="J27" s="141"/>
      <c r="K27" s="141"/>
      <c r="L27" s="141"/>
      <c r="M27" s="141"/>
      <c r="N27" s="141"/>
      <c r="O27" s="141"/>
      <c r="P27" s="141">
        <v>1</v>
      </c>
      <c r="Q27" s="141"/>
      <c r="R27" s="141">
        <v>1</v>
      </c>
      <c r="S27" s="141"/>
      <c r="T27" s="141"/>
      <c r="U27" s="141"/>
      <c r="V27" s="141"/>
      <c r="W27" s="141"/>
      <c r="X27" s="141">
        <f t="shared" si="0"/>
        <v>1</v>
      </c>
      <c r="Y27" s="141"/>
      <c r="Z27" s="141">
        <f t="shared" si="2"/>
        <v>1</v>
      </c>
      <c r="AA27" s="144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  <c r="IX27" s="98"/>
      <c r="IY27" s="98"/>
      <c r="IZ27" s="98"/>
    </row>
    <row r="28" spans="1:260" s="103" customFormat="1">
      <c r="A28" s="171" t="str">
        <f>прил.1!A26</f>
        <v>2.7.</v>
      </c>
      <c r="B28" s="146" t="str">
        <f>прил.1!B26</f>
        <v>Информационная безопасность</v>
      </c>
      <c r="C28" s="147" t="str">
        <f>прил.1!C26</f>
        <v>O_O03</v>
      </c>
      <c r="D28" s="141">
        <v>0</v>
      </c>
      <c r="E28" s="141"/>
      <c r="F28" s="143">
        <f t="shared" si="1"/>
        <v>0</v>
      </c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>
        <f t="shared" si="0"/>
        <v>0</v>
      </c>
      <c r="Y28" s="141"/>
      <c r="Z28" s="141">
        <f t="shared" si="2"/>
        <v>0</v>
      </c>
      <c r="AA28" s="144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  <c r="IX28" s="98"/>
      <c r="IY28" s="98"/>
      <c r="IZ28" s="98"/>
    </row>
    <row r="29" spans="1:260" s="103" customFormat="1">
      <c r="A29" s="172" t="str">
        <f>прил.1!A27</f>
        <v>3.</v>
      </c>
      <c r="B29" s="91" t="str">
        <f>прил.1!B27</f>
        <v>Оснащение интеллектуальной системой учета</v>
      </c>
      <c r="C29" s="111"/>
      <c r="D29" s="141"/>
      <c r="E29" s="141"/>
      <c r="F29" s="143"/>
      <c r="G29" s="141"/>
      <c r="H29" s="141"/>
      <c r="I29" s="141"/>
      <c r="J29" s="143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4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  <c r="IX29" s="98"/>
      <c r="IY29" s="98"/>
      <c r="IZ29" s="98"/>
    </row>
    <row r="30" spans="1:260" s="103" customFormat="1">
      <c r="A30" s="169" t="str">
        <f>прил.1!A28</f>
        <v>3.1.</v>
      </c>
      <c r="B30" s="104" t="str">
        <f>прил.1!B28</f>
        <v xml:space="preserve">Оборудование многоквартирных жилых домов интеллектуальной системой учета </v>
      </c>
      <c r="C30" s="142" t="str">
        <f>прил.1!C28</f>
        <v>N_O01</v>
      </c>
      <c r="D30" s="141">
        <v>30321</v>
      </c>
      <c r="E30" s="143"/>
      <c r="F30" s="143">
        <v>43778</v>
      </c>
      <c r="G30" s="143"/>
      <c r="H30" s="143">
        <v>10107</v>
      </c>
      <c r="I30" s="143"/>
      <c r="J30" s="143">
        <v>11481</v>
      </c>
      <c r="K30" s="141"/>
      <c r="L30" s="141">
        <v>10107</v>
      </c>
      <c r="M30" s="141"/>
      <c r="N30" s="143">
        <v>11095</v>
      </c>
      <c r="O30" s="143"/>
      <c r="P30" s="143">
        <v>10107</v>
      </c>
      <c r="Q30" s="143"/>
      <c r="R30" s="143">
        <v>11095</v>
      </c>
      <c r="S30" s="143"/>
      <c r="T30" s="143"/>
      <c r="U30" s="143"/>
      <c r="V30" s="143">
        <v>10107</v>
      </c>
      <c r="W30" s="143"/>
      <c r="X30" s="141">
        <f t="shared" si="0"/>
        <v>30321</v>
      </c>
      <c r="Y30" s="143"/>
      <c r="Z30" s="143">
        <f>R30+N30+J30+V30</f>
        <v>43778</v>
      </c>
      <c r="AA30" s="143">
        <f>S30+O30+K30</f>
        <v>0</v>
      </c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</row>
    <row r="31" spans="1:260" s="103" customFormat="1" hidden="1">
      <c r="A31" s="142" t="str">
        <f>прил.1!A29</f>
        <v>4.</v>
      </c>
      <c r="B31" s="91" t="s">
        <v>97</v>
      </c>
      <c r="C31" s="142"/>
      <c r="D31" s="141">
        <v>0</v>
      </c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1">
        <f t="shared" si="0"/>
        <v>0</v>
      </c>
      <c r="Y31" s="143"/>
      <c r="Z31" s="143"/>
      <c r="AA31" s="144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  <c r="IX31" s="98"/>
      <c r="IY31" s="98"/>
      <c r="IZ31" s="98"/>
    </row>
    <row r="32" spans="1:260" s="103" customFormat="1" ht="15.75" customHeight="1">
      <c r="A32" s="169" t="s">
        <v>68</v>
      </c>
      <c r="B32" s="104" t="s">
        <v>69</v>
      </c>
      <c r="C32" s="142"/>
      <c r="D32" s="141"/>
      <c r="E32" s="141"/>
      <c r="F32" s="143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4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</row>
    <row r="33" spans="1:260" s="103" customFormat="1" ht="16.5" customHeight="1">
      <c r="A33" s="169"/>
      <c r="B33" s="104" t="s">
        <v>180</v>
      </c>
      <c r="C33" s="92" t="s">
        <v>34</v>
      </c>
      <c r="D33" s="141">
        <v>1</v>
      </c>
      <c r="E33" s="173"/>
      <c r="F33" s="202">
        <v>1</v>
      </c>
      <c r="G33" s="173"/>
      <c r="H33" s="173">
        <v>1</v>
      </c>
      <c r="I33" s="173"/>
      <c r="J33" s="202">
        <v>1</v>
      </c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141">
        <f t="shared" si="0"/>
        <v>1</v>
      </c>
      <c r="Y33" s="202"/>
      <c r="Z33" s="143">
        <f>R33+N33+J33+V33</f>
        <v>1</v>
      </c>
      <c r="AA33" s="202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</row>
    <row r="34" spans="1:260" s="103" customFormat="1" ht="20.25" customHeight="1">
      <c r="A34" s="231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  <c r="IX34" s="98"/>
      <c r="IY34" s="98"/>
      <c r="IZ34" s="98"/>
    </row>
    <row r="35" spans="1:260" s="103" customForma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  <c r="IX35" s="98"/>
      <c r="IY35" s="98"/>
      <c r="IZ35" s="98"/>
    </row>
    <row r="36" spans="1:260" s="103" customFormat="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  <c r="IW36" s="98"/>
      <c r="IX36" s="98"/>
      <c r="IY36" s="98"/>
      <c r="IZ36" s="98"/>
    </row>
    <row r="37" spans="1:260" s="103" customFormat="1">
      <c r="A37" s="98"/>
      <c r="B37" s="98"/>
      <c r="C37" s="98"/>
      <c r="D37" s="98"/>
      <c r="E37" s="98"/>
      <c r="F37" s="98"/>
      <c r="G37" s="98"/>
      <c r="H37" s="98"/>
      <c r="I37" s="98"/>
      <c r="J37" s="148"/>
      <c r="K37" s="98"/>
      <c r="L37" s="98"/>
      <c r="M37" s="98"/>
      <c r="N37" s="148"/>
      <c r="O37" s="98"/>
      <c r="P37" s="98"/>
      <c r="Q37" s="98"/>
      <c r="R37" s="148"/>
      <c r="S37" s="98"/>
      <c r="T37" s="98"/>
      <c r="U37" s="98"/>
      <c r="V37" s="98"/>
      <c r="W37" s="98"/>
      <c r="X37" s="98"/>
      <c r="Y37" s="98"/>
      <c r="Z37" s="14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  <c r="IX37" s="98"/>
      <c r="IY37" s="98"/>
      <c r="IZ37" s="98"/>
    </row>
  </sheetData>
  <mergeCells count="28">
    <mergeCell ref="A4:S4"/>
    <mergeCell ref="A5:S5"/>
    <mergeCell ref="A7:S7"/>
    <mergeCell ref="A8:S8"/>
    <mergeCell ref="A9:S9"/>
    <mergeCell ref="A34:AF34"/>
    <mergeCell ref="A10:A13"/>
    <mergeCell ref="B10:B13"/>
    <mergeCell ref="C10:C13"/>
    <mergeCell ref="D12:E12"/>
    <mergeCell ref="J12:K12"/>
    <mergeCell ref="N12:O12"/>
    <mergeCell ref="R12:S12"/>
    <mergeCell ref="Z12:AA12"/>
    <mergeCell ref="V12:W12"/>
    <mergeCell ref="D10:G11"/>
    <mergeCell ref="F12:G12"/>
    <mergeCell ref="H10:AA10"/>
    <mergeCell ref="H12:I12"/>
    <mergeCell ref="L12:M12"/>
    <mergeCell ref="P12:Q12"/>
    <mergeCell ref="T12:U12"/>
    <mergeCell ref="X12:Y12"/>
    <mergeCell ref="H11:K11"/>
    <mergeCell ref="L11:O11"/>
    <mergeCell ref="P11:S11"/>
    <mergeCell ref="T11:W11"/>
    <mergeCell ref="X11:AA11"/>
  </mergeCells>
  <dataValidations count="1">
    <dataValidation type="textLength" operator="lessThanOrEqual" allowBlank="1" showErrorMessage="1" errorTitle="Ошибка" error="Допускается ввод не более 900 символов!" sqref="J15:J20 N15:N20 R15:R20 N22:N27 R22:R32 N29:N32 K30:M30 J22:J32">
      <formula1>900</formula1>
      <formula2>0</formula2>
    </dataValidation>
  </dataValidations>
  <pageMargins left="0.70833333333333304" right="0" top="0.74791666666666701" bottom="0.74791666666666701" header="0.51180555555555496" footer="0.51180555555555496"/>
  <pageSetup paperSize="9" scale="3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90"/>
  <sheetViews>
    <sheetView view="pageBreakPreview" topLeftCell="Q10" zoomScale="84" zoomScaleNormal="62" zoomScaleSheetLayoutView="84" zoomScalePageLayoutView="70" workbookViewId="0">
      <selection activeCell="Z10" sqref="Z1:AA1048576"/>
    </sheetView>
  </sheetViews>
  <sheetFormatPr defaultColWidth="9" defaultRowHeight="15.75"/>
  <cols>
    <col min="1" max="1" width="13.140625" style="7" customWidth="1"/>
    <col min="2" max="2" width="85.140625" style="7" customWidth="1"/>
    <col min="3" max="3" width="15.7109375" style="7" customWidth="1"/>
    <col min="4" max="4" width="15.7109375" style="187" customWidth="1"/>
    <col min="5" max="5" width="20" style="7" customWidth="1"/>
    <col min="6" max="7" width="20" style="187" customWidth="1"/>
    <col min="8" max="9" width="17.140625" style="7" customWidth="1"/>
    <col min="10" max="11" width="17.140625" style="187" customWidth="1"/>
    <col min="12" max="13" width="17.140625" style="7" customWidth="1"/>
    <col min="14" max="15" width="17.140625" style="187" customWidth="1"/>
    <col min="16" max="17" width="17.140625" style="7" customWidth="1"/>
    <col min="18" max="19" width="17.140625" style="187" customWidth="1"/>
    <col min="20" max="21" width="17.140625" style="162" customWidth="1"/>
    <col min="22" max="23" width="17.140625" style="187" customWidth="1"/>
    <col min="24" max="24" width="17.140625" style="7" customWidth="1"/>
    <col min="25" max="25" width="16.140625" style="7" customWidth="1"/>
    <col min="26" max="26" width="4.28515625" style="7" customWidth="1"/>
    <col min="27" max="27" width="5" style="7" customWidth="1"/>
    <col min="28" max="28" width="5.5703125" style="7" customWidth="1"/>
    <col min="29" max="29" width="6.140625" style="7" customWidth="1"/>
    <col min="30" max="30" width="6.42578125" style="7" customWidth="1"/>
    <col min="31" max="31" width="6.140625" style="7" customWidth="1"/>
    <col min="32" max="33" width="5.5703125" style="7" customWidth="1"/>
    <col min="34" max="34" width="14.5703125" style="7" customWidth="1"/>
    <col min="35" max="44" width="5.5703125" style="7" customWidth="1"/>
    <col min="45" max="260" width="9" style="7"/>
  </cols>
  <sheetData>
    <row r="1" spans="1:260">
      <c r="Y1" s="35" t="s">
        <v>98</v>
      </c>
    </row>
    <row r="2" spans="1:260" ht="18.75">
      <c r="Y2" s="10"/>
    </row>
    <row r="4" spans="1:260">
      <c r="A4" s="258" t="s">
        <v>90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184"/>
      <c r="O4" s="184"/>
      <c r="P4" s="50"/>
      <c r="Q4" s="50"/>
      <c r="R4" s="184"/>
      <c r="S4" s="184"/>
      <c r="T4" s="159"/>
      <c r="U4" s="159"/>
      <c r="V4" s="184"/>
      <c r="W4" s="184"/>
    </row>
    <row r="5" spans="1:260">
      <c r="A5" s="259" t="s">
        <v>99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185"/>
      <c r="O5" s="185"/>
      <c r="P5" s="52"/>
      <c r="Q5" s="52"/>
      <c r="R5" s="185"/>
      <c r="S5" s="185"/>
      <c r="T5" s="160"/>
      <c r="U5" s="160"/>
      <c r="V5" s="185"/>
      <c r="W5" s="185"/>
      <c r="X5" s="52"/>
      <c r="Y5" s="52"/>
    </row>
    <row r="6" spans="1:260">
      <c r="A6" s="52"/>
      <c r="B6" s="52"/>
      <c r="C6" s="52"/>
      <c r="D6" s="185"/>
      <c r="E6" s="52"/>
      <c r="F6" s="185"/>
      <c r="G6" s="185"/>
      <c r="H6" s="52"/>
      <c r="I6" s="52"/>
      <c r="J6" s="185"/>
      <c r="K6" s="185"/>
      <c r="L6" s="52"/>
      <c r="M6" s="52"/>
      <c r="N6" s="185"/>
      <c r="O6" s="185"/>
      <c r="P6" s="52"/>
      <c r="Q6" s="52"/>
      <c r="R6" s="185"/>
      <c r="S6" s="185"/>
      <c r="T6" s="160"/>
      <c r="U6" s="160"/>
      <c r="V6" s="185"/>
      <c r="W6" s="185"/>
      <c r="X6" s="52"/>
      <c r="Y6" s="52"/>
    </row>
    <row r="7" spans="1:260" ht="18.75">
      <c r="A7" s="260" t="str">
        <f>прил.1!A6</f>
        <v>ООО «Энергосбыт Запорожье»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181"/>
      <c r="O7" s="181"/>
      <c r="P7" s="5"/>
      <c r="Q7" s="5"/>
      <c r="R7" s="177"/>
      <c r="S7" s="177"/>
      <c r="T7" s="154"/>
      <c r="U7" s="154"/>
      <c r="V7" s="177"/>
      <c r="W7" s="177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260">
      <c r="A8" s="234" t="s">
        <v>4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178"/>
      <c r="O8" s="178"/>
      <c r="P8" s="4"/>
      <c r="Q8" s="4"/>
      <c r="R8" s="178"/>
      <c r="S8" s="178"/>
      <c r="T8" s="155"/>
      <c r="U8" s="155"/>
      <c r="V8" s="178"/>
      <c r="W8" s="178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260" ht="15.75" customHeight="1" thickBot="1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58"/>
      <c r="AA9" s="58"/>
      <c r="AB9" s="58"/>
      <c r="AC9" s="58"/>
      <c r="AD9" s="58"/>
      <c r="AE9" s="58"/>
      <c r="AF9" s="58"/>
      <c r="AG9" s="58"/>
      <c r="AH9" s="58"/>
    </row>
    <row r="10" spans="1:260" ht="31.5" customHeight="1" thickBot="1">
      <c r="A10" s="253" t="s">
        <v>5</v>
      </c>
      <c r="B10" s="254" t="s">
        <v>73</v>
      </c>
      <c r="C10" s="254" t="s">
        <v>74</v>
      </c>
      <c r="D10" s="265" t="s">
        <v>100</v>
      </c>
      <c r="E10" s="266"/>
      <c r="F10" s="265" t="s">
        <v>101</v>
      </c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Z10" s="59"/>
      <c r="AA10" s="59"/>
      <c r="AB10" s="59"/>
      <c r="AC10" s="59"/>
      <c r="AD10" s="59"/>
      <c r="AE10" s="59"/>
      <c r="AF10" s="59"/>
      <c r="AG10" s="59"/>
      <c r="AH10" s="59"/>
    </row>
    <row r="11" spans="1:260" ht="44.25" customHeight="1" thickBot="1">
      <c r="A11" s="253"/>
      <c r="B11" s="254"/>
      <c r="C11" s="254"/>
      <c r="D11" s="267"/>
      <c r="E11" s="268"/>
      <c r="F11" s="248" t="s">
        <v>81</v>
      </c>
      <c r="G11" s="248"/>
      <c r="H11" s="248"/>
      <c r="I11" s="248"/>
      <c r="J11" s="248" t="s">
        <v>82</v>
      </c>
      <c r="K11" s="248"/>
      <c r="L11" s="248"/>
      <c r="M11" s="248"/>
      <c r="N11" s="248" t="s">
        <v>83</v>
      </c>
      <c r="O11" s="248"/>
      <c r="P11" s="248"/>
      <c r="Q11" s="248"/>
      <c r="R11" s="248" t="s">
        <v>170</v>
      </c>
      <c r="S11" s="248"/>
      <c r="T11" s="248"/>
      <c r="U11" s="248"/>
      <c r="V11" s="248" t="s">
        <v>93</v>
      </c>
      <c r="W11" s="248"/>
      <c r="X11" s="248"/>
      <c r="Y11" s="248"/>
    </row>
    <row r="12" spans="1:260" ht="69.75" customHeight="1" thickBot="1">
      <c r="A12" s="253"/>
      <c r="B12" s="254"/>
      <c r="C12" s="254"/>
      <c r="D12" s="269"/>
      <c r="E12" s="270"/>
      <c r="F12" s="248" t="s">
        <v>13</v>
      </c>
      <c r="G12" s="248"/>
      <c r="H12" s="255" t="s">
        <v>198</v>
      </c>
      <c r="I12" s="255"/>
      <c r="J12" s="248" t="s">
        <v>13</v>
      </c>
      <c r="K12" s="248"/>
      <c r="L12" s="255" t="s">
        <v>198</v>
      </c>
      <c r="M12" s="255"/>
      <c r="N12" s="248" t="s">
        <v>13</v>
      </c>
      <c r="O12" s="248"/>
      <c r="P12" s="255" t="s">
        <v>198</v>
      </c>
      <c r="Q12" s="255"/>
      <c r="R12" s="248" t="s">
        <v>13</v>
      </c>
      <c r="S12" s="248"/>
      <c r="T12" s="255" t="s">
        <v>198</v>
      </c>
      <c r="U12" s="255"/>
      <c r="V12" s="248" t="s">
        <v>13</v>
      </c>
      <c r="W12" s="248"/>
      <c r="X12" s="255" t="s">
        <v>198</v>
      </c>
      <c r="Y12" s="255"/>
    </row>
    <row r="13" spans="1:260" ht="37.5" customHeight="1" thickBot="1">
      <c r="A13" s="253"/>
      <c r="B13" s="254"/>
      <c r="C13" s="254"/>
      <c r="D13" s="263" t="s">
        <v>13</v>
      </c>
      <c r="E13" s="248" t="s">
        <v>198</v>
      </c>
      <c r="F13" s="183" t="s">
        <v>102</v>
      </c>
      <c r="G13" s="183" t="s">
        <v>103</v>
      </c>
      <c r="H13" s="183" t="s">
        <v>102</v>
      </c>
      <c r="I13" s="183" t="s">
        <v>103</v>
      </c>
      <c r="J13" s="183" t="s">
        <v>102</v>
      </c>
      <c r="K13" s="183" t="s">
        <v>103</v>
      </c>
      <c r="L13" s="183" t="s">
        <v>102</v>
      </c>
      <c r="M13" s="183" t="s">
        <v>103</v>
      </c>
      <c r="N13" s="183" t="s">
        <v>102</v>
      </c>
      <c r="O13" s="183" t="s">
        <v>103</v>
      </c>
      <c r="P13" s="183" t="s">
        <v>102</v>
      </c>
      <c r="Q13" s="183" t="s">
        <v>103</v>
      </c>
      <c r="R13" s="183" t="s">
        <v>102</v>
      </c>
      <c r="S13" s="183" t="s">
        <v>103</v>
      </c>
      <c r="T13" s="183" t="s">
        <v>102</v>
      </c>
      <c r="U13" s="183" t="s">
        <v>103</v>
      </c>
      <c r="V13" s="183" t="s">
        <v>102</v>
      </c>
      <c r="W13" s="183" t="s">
        <v>103</v>
      </c>
      <c r="X13" s="183" t="s">
        <v>102</v>
      </c>
      <c r="Y13" s="183" t="s">
        <v>103</v>
      </c>
    </row>
    <row r="14" spans="1:260" ht="66" customHeight="1">
      <c r="A14" s="253"/>
      <c r="B14" s="254"/>
      <c r="C14" s="254"/>
      <c r="D14" s="264"/>
      <c r="E14" s="248"/>
      <c r="F14" s="17" t="s">
        <v>104</v>
      </c>
      <c r="G14" s="17" t="s">
        <v>104</v>
      </c>
      <c r="H14" s="17" t="s">
        <v>104</v>
      </c>
      <c r="I14" s="17" t="s">
        <v>104</v>
      </c>
      <c r="J14" s="17" t="s">
        <v>104</v>
      </c>
      <c r="K14" s="17" t="s">
        <v>104</v>
      </c>
      <c r="L14" s="17" t="s">
        <v>104</v>
      </c>
      <c r="M14" s="17" t="s">
        <v>104</v>
      </c>
      <c r="N14" s="17" t="s">
        <v>104</v>
      </c>
      <c r="O14" s="17" t="s">
        <v>104</v>
      </c>
      <c r="P14" s="17" t="s">
        <v>104</v>
      </c>
      <c r="Q14" s="17" t="s">
        <v>104</v>
      </c>
      <c r="R14" s="17" t="s">
        <v>104</v>
      </c>
      <c r="S14" s="17" t="s">
        <v>104</v>
      </c>
      <c r="T14" s="17" t="s">
        <v>104</v>
      </c>
      <c r="U14" s="17" t="s">
        <v>104</v>
      </c>
      <c r="V14" s="17" t="s">
        <v>104</v>
      </c>
      <c r="W14" s="17" t="s">
        <v>104</v>
      </c>
      <c r="X14" s="17" t="s">
        <v>104</v>
      </c>
      <c r="Y14" s="17" t="s">
        <v>104</v>
      </c>
    </row>
    <row r="15" spans="1:260">
      <c r="A15" s="60">
        <v>1</v>
      </c>
      <c r="B15" s="56">
        <v>2</v>
      </c>
      <c r="C15" s="56">
        <v>3</v>
      </c>
      <c r="D15" s="182">
        <v>4</v>
      </c>
      <c r="E15" s="182">
        <v>5</v>
      </c>
      <c r="F15" s="182">
        <v>6</v>
      </c>
      <c r="G15" s="182">
        <v>7</v>
      </c>
      <c r="H15" s="182">
        <v>8</v>
      </c>
      <c r="I15" s="182">
        <v>9</v>
      </c>
      <c r="J15" s="182">
        <v>10</v>
      </c>
      <c r="K15" s="182">
        <v>11</v>
      </c>
      <c r="L15" s="182">
        <v>12</v>
      </c>
      <c r="M15" s="182">
        <v>13</v>
      </c>
      <c r="N15" s="182">
        <v>14</v>
      </c>
      <c r="O15" s="182">
        <v>15</v>
      </c>
      <c r="P15" s="182">
        <v>16</v>
      </c>
      <c r="Q15" s="182">
        <v>17</v>
      </c>
      <c r="R15" s="182">
        <v>18</v>
      </c>
      <c r="S15" s="182">
        <v>19</v>
      </c>
      <c r="T15" s="182">
        <v>20</v>
      </c>
      <c r="U15" s="182">
        <v>21</v>
      </c>
      <c r="V15" s="182">
        <v>22</v>
      </c>
      <c r="W15" s="182">
        <v>23</v>
      </c>
      <c r="X15" s="182">
        <v>24</v>
      </c>
      <c r="Y15" s="182">
        <v>25</v>
      </c>
    </row>
    <row r="16" spans="1:260" s="103" customFormat="1">
      <c r="A16" s="121" t="str">
        <f>прил.1!A13</f>
        <v>1.</v>
      </c>
      <c r="B16" s="91" t="str">
        <f>прил.1!B13</f>
        <v xml:space="preserve">Приобретение имущества общего и специального назначения </v>
      </c>
      <c r="C16" s="92"/>
      <c r="D16" s="92"/>
      <c r="E16" s="149"/>
      <c r="F16" s="149"/>
      <c r="G16" s="149"/>
      <c r="H16" s="125"/>
      <c r="I16" s="125"/>
      <c r="J16" s="125"/>
      <c r="K16" s="125"/>
      <c r="L16" s="125"/>
      <c r="M16" s="126"/>
      <c r="N16" s="126"/>
      <c r="O16" s="126"/>
      <c r="P16" s="125"/>
      <c r="Q16" s="126"/>
      <c r="R16" s="126"/>
      <c r="S16" s="126"/>
      <c r="T16" s="126"/>
      <c r="U16" s="126"/>
      <c r="V16" s="126"/>
      <c r="W16" s="126"/>
      <c r="X16" s="125"/>
      <c r="Y16" s="150"/>
      <c r="Z16" s="14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</row>
    <row r="17" spans="1:260" s="103" customFormat="1">
      <c r="A17" s="100" t="str">
        <f>прил.1!A14</f>
        <v>1.1.</v>
      </c>
      <c r="B17" s="104" t="s">
        <v>36</v>
      </c>
      <c r="C17" s="142" t="str">
        <f>прил.1!C14</f>
        <v>N_O09</v>
      </c>
      <c r="D17" s="95">
        <v>58.958333333333336</v>
      </c>
      <c r="E17" s="126">
        <f>прил.2!L14</f>
        <v>6.0750000000000002</v>
      </c>
      <c r="F17" s="126"/>
      <c r="G17" s="95">
        <v>27.700000000000003</v>
      </c>
      <c r="H17" s="132"/>
      <c r="I17" s="126">
        <f>прил.2!T14</f>
        <v>6.0750000000000002</v>
      </c>
      <c r="J17" s="126"/>
      <c r="K17" s="95">
        <v>31.258333333333333</v>
      </c>
      <c r="L17" s="126"/>
      <c r="M17" s="126">
        <f>прил.2!V14</f>
        <v>0</v>
      </c>
      <c r="N17" s="126"/>
      <c r="O17" s="126"/>
      <c r="P17" s="126"/>
      <c r="Q17" s="126">
        <f>прил.2!X14</f>
        <v>0</v>
      </c>
      <c r="R17" s="126"/>
      <c r="S17" s="126"/>
      <c r="T17" s="126"/>
      <c r="U17" s="126"/>
      <c r="V17" s="126"/>
      <c r="W17" s="126">
        <f>G17+K17+O17+S17</f>
        <v>58.958333333333336</v>
      </c>
      <c r="X17" s="126">
        <f>P17+L17+H17</f>
        <v>0</v>
      </c>
      <c r="Y17" s="127">
        <f>I17+M17+Q17+U17</f>
        <v>6.0750000000000002</v>
      </c>
      <c r="Z17" s="14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</row>
    <row r="18" spans="1:260" s="103" customFormat="1">
      <c r="A18" s="100" t="str">
        <f>прил.1!A15</f>
        <v>1.2.</v>
      </c>
      <c r="B18" s="104" t="s">
        <v>39</v>
      </c>
      <c r="C18" s="142" t="str">
        <f>прил.1!C15</f>
        <v>N_O10</v>
      </c>
      <c r="D18" s="95">
        <v>5.7666666666666666</v>
      </c>
      <c r="E18" s="126">
        <f>прил.2!L15</f>
        <v>9.1666666666666679</v>
      </c>
      <c r="F18" s="126"/>
      <c r="G18" s="95">
        <v>5.7666666666666666</v>
      </c>
      <c r="H18" s="132"/>
      <c r="I18" s="126">
        <f>прил.2!T15</f>
        <v>9.1666666666666679</v>
      </c>
      <c r="J18" s="126"/>
      <c r="K18" s="95"/>
      <c r="L18" s="126"/>
      <c r="M18" s="126">
        <f>прил.2!V15</f>
        <v>0</v>
      </c>
      <c r="N18" s="126"/>
      <c r="O18" s="126"/>
      <c r="P18" s="126"/>
      <c r="Q18" s="126">
        <f>прил.2!X15</f>
        <v>0</v>
      </c>
      <c r="R18" s="126"/>
      <c r="S18" s="126"/>
      <c r="T18" s="126"/>
      <c r="U18" s="126"/>
      <c r="V18" s="126"/>
      <c r="W18" s="126">
        <f t="shared" ref="W18:W33" si="0">G18+K18+O18+S18</f>
        <v>5.7666666666666666</v>
      </c>
      <c r="X18" s="126">
        <f>P18+L18+H18</f>
        <v>0</v>
      </c>
      <c r="Y18" s="127">
        <f t="shared" ref="Y18:Y33" si="1">I18+M18+Q18+U18</f>
        <v>9.1666666666666679</v>
      </c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</row>
    <row r="19" spans="1:260" s="103" customFormat="1">
      <c r="A19" s="100" t="str">
        <f>прил.1!A16</f>
        <v>1.3.</v>
      </c>
      <c r="B19" s="103" t="s">
        <v>172</v>
      </c>
      <c r="C19" s="142" t="str">
        <f>прил.1!C16</f>
        <v>O_O01</v>
      </c>
      <c r="D19" s="95">
        <v>0</v>
      </c>
      <c r="E19" s="126">
        <f>прил.2!L16</f>
        <v>1.825</v>
      </c>
      <c r="F19" s="126"/>
      <c r="G19" s="95">
        <v>0</v>
      </c>
      <c r="H19" s="132"/>
      <c r="I19" s="126">
        <f>прил.2!T16</f>
        <v>0</v>
      </c>
      <c r="J19" s="126"/>
      <c r="L19" s="126"/>
      <c r="M19" s="126">
        <f>прил.2!V16</f>
        <v>1.825</v>
      </c>
      <c r="N19" s="126"/>
      <c r="O19" s="126"/>
      <c r="P19" s="126"/>
      <c r="Q19" s="126">
        <f>прил.2!X16</f>
        <v>0</v>
      </c>
      <c r="R19" s="126"/>
      <c r="S19" s="126"/>
      <c r="T19" s="126"/>
      <c r="U19" s="126"/>
      <c r="V19" s="126"/>
      <c r="W19" s="126">
        <f t="shared" si="0"/>
        <v>0</v>
      </c>
      <c r="X19" s="126">
        <f>P19+L19+H19</f>
        <v>0</v>
      </c>
      <c r="Y19" s="127">
        <f t="shared" si="1"/>
        <v>1.825</v>
      </c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</row>
    <row r="20" spans="1:260" s="103" customFormat="1">
      <c r="A20" s="100" t="str">
        <f>прил.1!A17</f>
        <v>1.4.</v>
      </c>
      <c r="B20" s="104" t="s">
        <v>42</v>
      </c>
      <c r="C20" s="142" t="str">
        <f>прил.1!C17</f>
        <v>N_O11</v>
      </c>
      <c r="D20" s="95">
        <v>4.8250000000000002</v>
      </c>
      <c r="E20" s="126">
        <f>прил.2!L17</f>
        <v>16.266666666666666</v>
      </c>
      <c r="F20" s="126"/>
      <c r="G20" s="95">
        <v>4.8250000000000002</v>
      </c>
      <c r="H20" s="132"/>
      <c r="I20" s="126">
        <f>прил.2!T17</f>
        <v>16.266666666666666</v>
      </c>
      <c r="J20" s="126"/>
      <c r="K20" s="95"/>
      <c r="L20" s="126"/>
      <c r="M20" s="126">
        <f>прил.2!V17</f>
        <v>0</v>
      </c>
      <c r="N20" s="126"/>
      <c r="O20" s="126"/>
      <c r="P20" s="126"/>
      <c r="Q20" s="126">
        <f>прил.2!X17</f>
        <v>0</v>
      </c>
      <c r="R20" s="126"/>
      <c r="S20" s="126"/>
      <c r="T20" s="126"/>
      <c r="U20" s="126"/>
      <c r="V20" s="126"/>
      <c r="W20" s="126">
        <f t="shared" si="0"/>
        <v>4.8250000000000002</v>
      </c>
      <c r="X20" s="126">
        <f>P20+L20+H20</f>
        <v>0</v>
      </c>
      <c r="Y20" s="127">
        <f t="shared" si="1"/>
        <v>16.266666666666666</v>
      </c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</row>
    <row r="21" spans="1:260" s="103" customFormat="1">
      <c r="A21" s="100" t="s">
        <v>174</v>
      </c>
      <c r="B21" s="104" t="s">
        <v>175</v>
      </c>
      <c r="C21" s="142" t="str">
        <f>прил.1!C18</f>
        <v>O_O02</v>
      </c>
      <c r="D21" s="95">
        <v>0</v>
      </c>
      <c r="E21" s="126">
        <f>прил.2!L18</f>
        <v>3.49</v>
      </c>
      <c r="F21" s="126"/>
      <c r="G21" s="95"/>
      <c r="H21" s="132"/>
      <c r="I21" s="126">
        <f>прил.2!T18</f>
        <v>0</v>
      </c>
      <c r="J21" s="126"/>
      <c r="L21" s="126"/>
      <c r="M21" s="126">
        <f>прил.2!V18</f>
        <v>3.4916666666666671</v>
      </c>
      <c r="N21" s="126"/>
      <c r="O21" s="126"/>
      <c r="P21" s="126"/>
      <c r="Q21" s="126">
        <f>прил.2!X18</f>
        <v>0</v>
      </c>
      <c r="R21" s="126"/>
      <c r="S21" s="126"/>
      <c r="T21" s="126"/>
      <c r="U21" s="126"/>
      <c r="V21" s="126"/>
      <c r="W21" s="126">
        <f t="shared" si="0"/>
        <v>0</v>
      </c>
      <c r="X21" s="126">
        <f>P21+L21+H21</f>
        <v>0</v>
      </c>
      <c r="Y21" s="127">
        <f t="shared" si="1"/>
        <v>3.4916666666666671</v>
      </c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</row>
    <row r="22" spans="1:260" s="103" customFormat="1">
      <c r="A22" s="121" t="str">
        <f>прил.1!A19</f>
        <v>2.</v>
      </c>
      <c r="B22" s="106" t="s">
        <v>169</v>
      </c>
      <c r="C22" s="107"/>
      <c r="D22" s="107"/>
      <c r="E22" s="126"/>
      <c r="F22" s="126"/>
      <c r="G22" s="126"/>
      <c r="H22" s="131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6">
        <f t="shared" si="0"/>
        <v>0</v>
      </c>
      <c r="X22" s="125"/>
      <c r="Y22" s="127"/>
      <c r="Z22" s="14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</row>
    <row r="23" spans="1:260" s="103" customFormat="1">
      <c r="A23" s="100" t="str">
        <f>прил.2!A20</f>
        <v>2.1.</v>
      </c>
      <c r="B23" s="104" t="str">
        <f>прил.2!B20</f>
        <v>ИБП</v>
      </c>
      <c r="C23" s="142" t="str">
        <f>прил.2!C20</f>
        <v>N_O02</v>
      </c>
      <c r="D23" s="142">
        <v>2.5750000000000002</v>
      </c>
      <c r="E23" s="126">
        <f>прил.2!L20</f>
        <v>2.8666666666666667</v>
      </c>
      <c r="F23" s="126"/>
      <c r="G23" s="95">
        <v>2.5750000000000002</v>
      </c>
      <c r="H23" s="132"/>
      <c r="I23" s="126">
        <f>прил.2!T20</f>
        <v>2.8666666666666667</v>
      </c>
      <c r="J23" s="126"/>
      <c r="K23" s="126"/>
      <c r="L23" s="126"/>
      <c r="M23" s="126">
        <f>прил.2!V20</f>
        <v>0</v>
      </c>
      <c r="N23" s="126"/>
      <c r="O23" s="126"/>
      <c r="P23" s="126"/>
      <c r="Q23" s="126">
        <f>прил.2!X20</f>
        <v>0</v>
      </c>
      <c r="R23" s="126"/>
      <c r="S23" s="126"/>
      <c r="T23" s="126"/>
      <c r="U23" s="126"/>
      <c r="V23" s="126"/>
      <c r="W23" s="126">
        <f t="shared" si="0"/>
        <v>2.5750000000000002</v>
      </c>
      <c r="X23" s="126">
        <f t="shared" ref="X23:X28" si="2">P23+L23+H23</f>
        <v>0</v>
      </c>
      <c r="Y23" s="127">
        <f t="shared" si="1"/>
        <v>2.8666666666666667</v>
      </c>
      <c r="Z23" s="14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</row>
    <row r="24" spans="1:260" s="103" customFormat="1">
      <c r="A24" s="100" t="str">
        <f>прил.2!A21</f>
        <v>2.2.</v>
      </c>
      <c r="B24" s="104" t="str">
        <f>прил.2!B21</f>
        <v>Сервер</v>
      </c>
      <c r="C24" s="142" t="str">
        <f>прил.2!C21</f>
        <v>N_O03</v>
      </c>
      <c r="D24" s="142">
        <v>38.1</v>
      </c>
      <c r="E24" s="126">
        <f>прил.2!L21</f>
        <v>40.033333333333331</v>
      </c>
      <c r="F24" s="126"/>
      <c r="G24" s="95">
        <v>38.1</v>
      </c>
      <c r="H24" s="132"/>
      <c r="I24" s="126">
        <f>прил.2!T21</f>
        <v>0</v>
      </c>
      <c r="J24" s="126"/>
      <c r="K24" s="126">
        <v>0</v>
      </c>
      <c r="L24" s="126"/>
      <c r="M24" s="126">
        <f>прил.2!V21</f>
        <v>40.033333333333331</v>
      </c>
      <c r="N24" s="126"/>
      <c r="O24" s="126"/>
      <c r="P24" s="126"/>
      <c r="Q24" s="126">
        <f>прил.2!X21</f>
        <v>0</v>
      </c>
      <c r="R24" s="126"/>
      <c r="S24" s="126"/>
      <c r="T24" s="126"/>
      <c r="U24" s="126"/>
      <c r="V24" s="126"/>
      <c r="W24" s="126">
        <f t="shared" si="0"/>
        <v>38.1</v>
      </c>
      <c r="X24" s="126">
        <f t="shared" si="2"/>
        <v>0</v>
      </c>
      <c r="Y24" s="127">
        <f t="shared" si="1"/>
        <v>40.033333333333331</v>
      </c>
      <c r="Z24" s="14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</row>
    <row r="25" spans="1:260" s="103" customFormat="1">
      <c r="A25" s="100" t="str">
        <f>прил.2!A22</f>
        <v>2.3.</v>
      </c>
      <c r="B25" s="104" t="str">
        <f>прил.2!B22</f>
        <v>СХД</v>
      </c>
      <c r="C25" s="142" t="str">
        <f>прил.2!C22</f>
        <v>N_O04</v>
      </c>
      <c r="D25" s="142">
        <v>32.200000000000003</v>
      </c>
      <c r="E25" s="126">
        <f>прил.2!L22</f>
        <v>34.400000000000006</v>
      </c>
      <c r="F25" s="126"/>
      <c r="G25" s="95">
        <v>15.775</v>
      </c>
      <c r="H25" s="132"/>
      <c r="I25" s="126">
        <f>прил.2!T22</f>
        <v>16.850000000000001</v>
      </c>
      <c r="J25" s="126"/>
      <c r="K25" s="126">
        <v>16.425000000000001</v>
      </c>
      <c r="L25" s="126"/>
      <c r="M25" s="126">
        <f>прил.2!V22</f>
        <v>17.55</v>
      </c>
      <c r="N25" s="126"/>
      <c r="O25" s="126"/>
      <c r="P25" s="126"/>
      <c r="Q25" s="126">
        <f>прил.2!X22</f>
        <v>0</v>
      </c>
      <c r="R25" s="126"/>
      <c r="S25" s="126"/>
      <c r="T25" s="126"/>
      <c r="U25" s="126"/>
      <c r="V25" s="126"/>
      <c r="W25" s="126">
        <f t="shared" si="0"/>
        <v>32.200000000000003</v>
      </c>
      <c r="X25" s="126">
        <f t="shared" si="2"/>
        <v>0</v>
      </c>
      <c r="Y25" s="127">
        <f t="shared" si="1"/>
        <v>34.400000000000006</v>
      </c>
      <c r="Z25" s="14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</row>
    <row r="26" spans="1:260" s="103" customFormat="1">
      <c r="A26" s="100" t="str">
        <f>прил.2!A23</f>
        <v>2.4.</v>
      </c>
      <c r="B26" s="104" t="str">
        <f>прил.2!B23</f>
        <v>Оргтехника</v>
      </c>
      <c r="C26" s="142" t="str">
        <f>прил.2!C23</f>
        <v>N_O05</v>
      </c>
      <c r="D26" s="142">
        <v>23.441666666666666</v>
      </c>
      <c r="E26" s="126">
        <f>прил.2!L23</f>
        <v>23.441666666666666</v>
      </c>
      <c r="F26" s="126"/>
      <c r="G26" s="95">
        <v>0</v>
      </c>
      <c r="H26" s="132"/>
      <c r="I26" s="126">
        <f>прил.2!T23</f>
        <v>0</v>
      </c>
      <c r="J26" s="126"/>
      <c r="K26" s="126">
        <v>23.441666666666666</v>
      </c>
      <c r="L26" s="126"/>
      <c r="M26" s="126">
        <f>прил.2!V23</f>
        <v>23.441666666666666</v>
      </c>
      <c r="N26" s="126"/>
      <c r="O26" s="126"/>
      <c r="P26" s="126"/>
      <c r="Q26" s="126">
        <f>прил.2!X23</f>
        <v>0</v>
      </c>
      <c r="R26" s="126"/>
      <c r="S26" s="126"/>
      <c r="T26" s="126"/>
      <c r="U26" s="126"/>
      <c r="V26" s="126"/>
      <c r="W26" s="126">
        <f t="shared" si="0"/>
        <v>23.441666666666666</v>
      </c>
      <c r="X26" s="126">
        <f t="shared" si="2"/>
        <v>0</v>
      </c>
      <c r="Y26" s="127">
        <f t="shared" si="1"/>
        <v>23.441666666666666</v>
      </c>
      <c r="Z26" s="14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</row>
    <row r="27" spans="1:260" s="103" customFormat="1">
      <c r="A27" s="100" t="str">
        <f>прил.2!A24</f>
        <v>2.5.</v>
      </c>
      <c r="B27" s="104" t="str">
        <f>прил.2!B24</f>
        <v>Сетевые устройства и связь</v>
      </c>
      <c r="C27" s="142" t="str">
        <f>прил.2!C24</f>
        <v>N_O06</v>
      </c>
      <c r="D27" s="142">
        <v>6.87</v>
      </c>
      <c r="E27" s="126">
        <f>прил.2!L24</f>
        <v>6.87</v>
      </c>
      <c r="F27" s="126"/>
      <c r="G27" s="95">
        <v>0</v>
      </c>
      <c r="H27" s="132"/>
      <c r="I27" s="126">
        <f>прил.2!T24</f>
        <v>0</v>
      </c>
      <c r="J27" s="126"/>
      <c r="K27" s="126">
        <v>6.87</v>
      </c>
      <c r="L27" s="126"/>
      <c r="M27" s="126">
        <f>прил.2!V24</f>
        <v>6.8666666666666671</v>
      </c>
      <c r="N27" s="126"/>
      <c r="O27" s="126"/>
      <c r="P27" s="126"/>
      <c r="Q27" s="126">
        <f>прил.2!X24</f>
        <v>0</v>
      </c>
      <c r="R27" s="126"/>
      <c r="S27" s="126"/>
      <c r="T27" s="126"/>
      <c r="U27" s="126"/>
      <c r="V27" s="126"/>
      <c r="W27" s="126">
        <f t="shared" si="0"/>
        <v>6.87</v>
      </c>
      <c r="X27" s="126">
        <f t="shared" si="2"/>
        <v>0</v>
      </c>
      <c r="Y27" s="127">
        <f t="shared" si="1"/>
        <v>6.8666666666666671</v>
      </c>
      <c r="Z27" s="14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  <c r="IX27" s="98"/>
      <c r="IY27" s="98"/>
      <c r="IZ27" s="98"/>
    </row>
    <row r="28" spans="1:260" s="103" customFormat="1">
      <c r="A28" s="145" t="str">
        <f>прил.2!A25</f>
        <v>2.6.</v>
      </c>
      <c r="B28" s="146" t="str">
        <f>прил.2!B25</f>
        <v>ЦОД</v>
      </c>
      <c r="C28" s="147" t="str">
        <f>прил.2!C25</f>
        <v>N_O07</v>
      </c>
      <c r="D28" s="147">
        <v>41.73</v>
      </c>
      <c r="E28" s="126">
        <f>прил.2!L25</f>
        <v>41.73</v>
      </c>
      <c r="F28" s="126"/>
      <c r="G28" s="95">
        <v>0</v>
      </c>
      <c r="H28" s="132"/>
      <c r="I28" s="126">
        <f>прил.2!T25</f>
        <v>0</v>
      </c>
      <c r="J28" s="126"/>
      <c r="K28" s="126">
        <v>0</v>
      </c>
      <c r="L28" s="126"/>
      <c r="M28" s="126">
        <f>прил.2!V25</f>
        <v>0</v>
      </c>
      <c r="N28" s="126"/>
      <c r="O28" s="126">
        <v>41.73</v>
      </c>
      <c r="P28" s="126"/>
      <c r="Q28" s="126">
        <f>прил.2!X25</f>
        <v>41.733333333333334</v>
      </c>
      <c r="R28" s="126"/>
      <c r="S28" s="126"/>
      <c r="T28" s="126"/>
      <c r="U28" s="126"/>
      <c r="V28" s="126"/>
      <c r="W28" s="126">
        <f t="shared" si="0"/>
        <v>41.73</v>
      </c>
      <c r="X28" s="126">
        <f t="shared" si="2"/>
        <v>0</v>
      </c>
      <c r="Y28" s="127">
        <f t="shared" si="1"/>
        <v>41.733333333333334</v>
      </c>
      <c r="Z28" s="14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  <c r="IX28" s="98"/>
      <c r="IY28" s="98"/>
      <c r="IZ28" s="98"/>
    </row>
    <row r="29" spans="1:260" s="103" customFormat="1">
      <c r="A29" s="145" t="str">
        <f>прил.2!A26</f>
        <v>2.7.</v>
      </c>
      <c r="B29" s="146" t="str">
        <f>прил.2!B26</f>
        <v>Информационная безопасность</v>
      </c>
      <c r="C29" s="147" t="str">
        <f>прил.2!C26</f>
        <v>O_O03</v>
      </c>
      <c r="D29" s="147">
        <v>0</v>
      </c>
      <c r="E29" s="126">
        <f>прил.2!L26</f>
        <v>51.524999999999999</v>
      </c>
      <c r="F29" s="126"/>
      <c r="G29" s="95">
        <v>0</v>
      </c>
      <c r="H29" s="126">
        <f>прил.2!T26</f>
        <v>32.5</v>
      </c>
      <c r="J29" s="126"/>
      <c r="K29" s="126"/>
      <c r="L29" s="126">
        <f>прил.2!V26</f>
        <v>19.024999999999999</v>
      </c>
      <c r="N29" s="126"/>
      <c r="O29" s="126"/>
      <c r="P29" s="126"/>
      <c r="Q29" s="126">
        <f>прил.2!X26</f>
        <v>0</v>
      </c>
      <c r="R29" s="126"/>
      <c r="S29" s="126"/>
      <c r="T29" s="126"/>
      <c r="U29" s="126"/>
      <c r="V29" s="126"/>
      <c r="W29" s="126">
        <f t="shared" si="0"/>
        <v>0</v>
      </c>
      <c r="X29" s="126">
        <f>H29+L29</f>
        <v>51.524999999999999</v>
      </c>
      <c r="Y29" s="127">
        <f t="shared" si="1"/>
        <v>0</v>
      </c>
      <c r="Z29" s="14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  <c r="IX29" s="98"/>
      <c r="IY29" s="98"/>
      <c r="IZ29" s="98"/>
    </row>
    <row r="30" spans="1:260" s="103" customFormat="1">
      <c r="A30" s="90" t="str">
        <f>прил.2!A27</f>
        <v>3.</v>
      </c>
      <c r="B30" s="91" t="str">
        <f>прил.2!B27</f>
        <v>Оснащение интеллектуальной системой учета</v>
      </c>
      <c r="C30" s="111"/>
      <c r="D30" s="111"/>
      <c r="E30" s="126"/>
      <c r="F30" s="126"/>
      <c r="G30" s="126"/>
      <c r="H30" s="132"/>
      <c r="I30" s="125"/>
      <c r="J30" s="125"/>
      <c r="K30" s="125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>
        <f t="shared" si="0"/>
        <v>0</v>
      </c>
      <c r="X30" s="125"/>
      <c r="Y30" s="127"/>
      <c r="Z30" s="14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</row>
    <row r="31" spans="1:260" s="103" customFormat="1">
      <c r="A31" s="100" t="str">
        <f>прил.1!A28</f>
        <v>3.1.</v>
      </c>
      <c r="B31" s="104" t="str">
        <f>прил.1!B28</f>
        <v xml:space="preserve">Оборудование многоквартирных жилых домов интеллектуальной системой учета </v>
      </c>
      <c r="C31" s="142" t="str">
        <f>прил.1!C28</f>
        <v>N_O01</v>
      </c>
      <c r="D31" s="142">
        <v>516.87</v>
      </c>
      <c r="E31" s="126">
        <f>прил.2!L28</f>
        <v>691.55000000000007</v>
      </c>
      <c r="F31" s="126"/>
      <c r="G31" s="126">
        <v>165.39166666666668</v>
      </c>
      <c r="H31" s="132"/>
      <c r="I31" s="126">
        <f>прил.2!T28</f>
        <v>170.49166666666667</v>
      </c>
      <c r="J31" s="126"/>
      <c r="K31" s="126">
        <v>172.28333333333336</v>
      </c>
      <c r="L31" s="126"/>
      <c r="M31" s="126">
        <f>прил.2!V28</f>
        <v>172.28333333333336</v>
      </c>
      <c r="N31" s="126"/>
      <c r="O31" s="126">
        <v>179.19325067606499</v>
      </c>
      <c r="P31" s="126"/>
      <c r="Q31" s="126">
        <f>прил.2!X28</f>
        <v>179.19166666666666</v>
      </c>
      <c r="R31" s="126"/>
      <c r="S31" s="126"/>
      <c r="T31" s="126"/>
      <c r="U31" s="126">
        <v>169.58</v>
      </c>
      <c r="V31" s="126"/>
      <c r="W31" s="126">
        <f t="shared" si="0"/>
        <v>516.86825067606503</v>
      </c>
      <c r="X31" s="126">
        <f>P31+L31+H31</f>
        <v>0</v>
      </c>
      <c r="Y31" s="127">
        <f t="shared" si="1"/>
        <v>691.54666666666674</v>
      </c>
      <c r="Z31" s="14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  <c r="IX31" s="98"/>
      <c r="IY31" s="98"/>
      <c r="IZ31" s="98"/>
    </row>
    <row r="32" spans="1:260" s="103" customFormat="1">
      <c r="A32" s="90" t="str">
        <f>прил.2!A29</f>
        <v>4.</v>
      </c>
      <c r="B32" s="91" t="str">
        <f>прил.2!B29</f>
        <v>Иные проекты</v>
      </c>
      <c r="C32" s="142"/>
      <c r="D32" s="142"/>
      <c r="E32" s="126"/>
      <c r="F32" s="126"/>
      <c r="G32" s="126"/>
      <c r="H32" s="132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>
        <f t="shared" si="0"/>
        <v>0</v>
      </c>
      <c r="X32" s="126"/>
      <c r="Y32" s="127"/>
      <c r="Z32" s="14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</row>
    <row r="33" spans="1:260" s="103" customFormat="1">
      <c r="A33" s="100" t="s">
        <v>181</v>
      </c>
      <c r="B33" s="164" t="s">
        <v>180</v>
      </c>
      <c r="C33" s="142" t="str">
        <f>прил.1!C33</f>
        <v>N_O08</v>
      </c>
      <c r="D33" s="142">
        <v>1.85</v>
      </c>
      <c r="E33" s="126">
        <f>прил.2!L30</f>
        <v>1.8500000000000003</v>
      </c>
      <c r="F33" s="126"/>
      <c r="G33" s="126">
        <v>1.8500000000000003</v>
      </c>
      <c r="H33" s="132"/>
      <c r="I33" s="126">
        <f>прил.2!T30</f>
        <v>1.8500000000000003</v>
      </c>
      <c r="J33" s="126"/>
      <c r="K33" s="126"/>
      <c r="L33" s="126"/>
      <c r="M33" s="126">
        <f>прил.2!V30</f>
        <v>0</v>
      </c>
      <c r="N33" s="126"/>
      <c r="O33" s="126"/>
      <c r="P33" s="126"/>
      <c r="Q33" s="126">
        <f>прил.2!X30</f>
        <v>0</v>
      </c>
      <c r="R33" s="126"/>
      <c r="S33" s="126"/>
      <c r="T33" s="126"/>
      <c r="U33" s="126"/>
      <c r="V33" s="126"/>
      <c r="W33" s="126">
        <f t="shared" si="0"/>
        <v>1.8500000000000003</v>
      </c>
      <c r="X33" s="126">
        <f>P33+L33+H33</f>
        <v>0</v>
      </c>
      <c r="Y33" s="127">
        <f t="shared" si="1"/>
        <v>1.8500000000000003</v>
      </c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</row>
    <row r="34" spans="1:260" s="99" customFormat="1" ht="16.5" thickBot="1">
      <c r="A34" s="134"/>
      <c r="B34" s="135" t="s">
        <v>105</v>
      </c>
      <c r="C34" s="151"/>
      <c r="D34" s="151">
        <f>SUM(D17:D33)</f>
        <v>733.18666666666672</v>
      </c>
      <c r="E34" s="151">
        <f t="shared" ref="E34:Y34" si="3">SUM(E17:E33)</f>
        <v>931.09</v>
      </c>
      <c r="F34" s="151">
        <f t="shared" si="3"/>
        <v>0</v>
      </c>
      <c r="G34" s="151">
        <f t="shared" si="3"/>
        <v>261.98333333333335</v>
      </c>
      <c r="H34" s="151">
        <f t="shared" si="3"/>
        <v>32.5</v>
      </c>
      <c r="I34" s="151">
        <f t="shared" si="3"/>
        <v>223.56666666666666</v>
      </c>
      <c r="J34" s="151">
        <f t="shared" si="3"/>
        <v>0</v>
      </c>
      <c r="K34" s="151">
        <f t="shared" si="3"/>
        <v>250.27833333333336</v>
      </c>
      <c r="L34" s="151">
        <f t="shared" si="3"/>
        <v>19.024999999999999</v>
      </c>
      <c r="M34" s="151">
        <f t="shared" si="3"/>
        <v>265.49166666666667</v>
      </c>
      <c r="N34" s="151">
        <f t="shared" si="3"/>
        <v>0</v>
      </c>
      <c r="O34" s="151">
        <f>SUM(O17:O33)+0.01</f>
        <v>220.93325067606497</v>
      </c>
      <c r="P34" s="151">
        <f t="shared" si="3"/>
        <v>0</v>
      </c>
      <c r="Q34" s="151">
        <f t="shared" si="3"/>
        <v>220.92500000000001</v>
      </c>
      <c r="R34" s="151">
        <f t="shared" si="3"/>
        <v>0</v>
      </c>
      <c r="S34" s="151">
        <f t="shared" si="3"/>
        <v>0</v>
      </c>
      <c r="T34" s="151">
        <f t="shared" si="3"/>
        <v>0</v>
      </c>
      <c r="U34" s="151">
        <f t="shared" si="3"/>
        <v>169.58</v>
      </c>
      <c r="V34" s="151">
        <f t="shared" si="3"/>
        <v>0</v>
      </c>
      <c r="W34" s="151">
        <f>SUM(W17:W33)+0.01</f>
        <v>733.19491734273174</v>
      </c>
      <c r="X34" s="151">
        <f t="shared" si="3"/>
        <v>51.524999999999999</v>
      </c>
      <c r="Y34" s="151">
        <f t="shared" si="3"/>
        <v>879.56333333333339</v>
      </c>
      <c r="Z34" s="148"/>
    </row>
    <row r="35" spans="1:260" s="103" customFormat="1" ht="24.75" customHeight="1">
      <c r="A35" s="138"/>
      <c r="B35" s="139"/>
      <c r="C35" s="98"/>
      <c r="D35" s="98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4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  <c r="IX35" s="98"/>
      <c r="IY35" s="98"/>
      <c r="IZ35" s="98"/>
    </row>
    <row r="36" spans="1:260" s="103" customFormat="1" ht="20.25">
      <c r="A36" s="231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  <c r="IW36" s="98"/>
      <c r="IX36" s="98"/>
      <c r="IY36" s="98"/>
      <c r="IZ36" s="98"/>
    </row>
    <row r="37" spans="1:260" s="103" customFormat="1">
      <c r="A37" s="138"/>
      <c r="B37" s="139"/>
      <c r="C37" s="98"/>
      <c r="D37" s="98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  <c r="IX37" s="98"/>
      <c r="IY37" s="98"/>
      <c r="IZ37" s="98"/>
    </row>
    <row r="38" spans="1:260" s="103" customFormat="1">
      <c r="A38" s="138"/>
      <c r="B38" s="139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  <c r="IW38" s="98"/>
      <c r="IX38" s="98"/>
      <c r="IY38" s="98"/>
      <c r="IZ38" s="98"/>
    </row>
    <row r="39" spans="1:260" s="103" customFormat="1">
      <c r="A39" s="138"/>
      <c r="B39" s="139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  <c r="IW39" s="98"/>
      <c r="IX39" s="98"/>
      <c r="IY39" s="98"/>
      <c r="IZ39" s="98"/>
    </row>
    <row r="40" spans="1:260" s="103" customFormat="1" hidden="1">
      <c r="A40" s="138"/>
      <c r="B40" s="139"/>
      <c r="C40" s="98"/>
      <c r="D40" s="98"/>
      <c r="E40" s="148">
        <f>E34-E31-E29-E28-E27-E25-E26-E24-E23-E17</f>
        <v>32.598333333333294</v>
      </c>
      <c r="F40" s="148"/>
      <c r="G40" s="148"/>
      <c r="H40" s="148" t="e">
        <f>H34-H31-#REF!-H28-H27-H25-H26-H24-H23-H17</f>
        <v>#REF!</v>
      </c>
      <c r="I40" s="148">
        <f>I34-I31-H29-I28-I27-I25-I26-I24-I23-I17</f>
        <v>-5.2166666666666792</v>
      </c>
      <c r="J40" s="148"/>
      <c r="K40" s="148"/>
      <c r="L40" s="148" t="e">
        <f>L34-L31-#REF!-L28-L27-L25-L26-L24-L23-L17</f>
        <v>#REF!</v>
      </c>
      <c r="M40" s="148">
        <f>M34-M31-L29-M28-M27-M25-M26-M24-M23-M17</f>
        <v>-13.708333333333361</v>
      </c>
      <c r="N40" s="148"/>
      <c r="O40" s="148"/>
      <c r="P40" s="148">
        <f t="shared" ref="P40:Y40" si="4">P34-P31-P29-P28-P27-P25-P26-P24-P23-P17</f>
        <v>0</v>
      </c>
      <c r="Q40" s="148">
        <f t="shared" si="4"/>
        <v>1.4210854715202004E-14</v>
      </c>
      <c r="R40" s="148"/>
      <c r="S40" s="148"/>
      <c r="T40" s="148"/>
      <c r="U40" s="148"/>
      <c r="V40" s="148"/>
      <c r="W40" s="148"/>
      <c r="X40" s="148">
        <f t="shared" si="4"/>
        <v>0</v>
      </c>
      <c r="Y40" s="148">
        <f t="shared" si="4"/>
        <v>32.599999999999959</v>
      </c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  <c r="IR40" s="98"/>
      <c r="IS40" s="98"/>
      <c r="IT40" s="98"/>
      <c r="IU40" s="98"/>
      <c r="IV40" s="98"/>
      <c r="IW40" s="98"/>
      <c r="IX40" s="98"/>
      <c r="IY40" s="98"/>
      <c r="IZ40" s="98"/>
    </row>
    <row r="41" spans="1:260" s="103" customFormat="1">
      <c r="A41" s="138"/>
      <c r="B41" s="139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  <c r="IR41" s="98"/>
      <c r="IS41" s="98"/>
      <c r="IT41" s="98"/>
      <c r="IU41" s="98"/>
      <c r="IV41" s="98"/>
      <c r="IW41" s="98"/>
      <c r="IX41" s="98"/>
      <c r="IY41" s="98"/>
      <c r="IZ41" s="98"/>
    </row>
    <row r="42" spans="1:260" s="103" customFormat="1">
      <c r="A42" s="138"/>
      <c r="B42" s="139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  <c r="IV42" s="98"/>
      <c r="IW42" s="98"/>
      <c r="IX42" s="98"/>
      <c r="IY42" s="98"/>
      <c r="IZ42" s="98"/>
    </row>
    <row r="43" spans="1:260">
      <c r="A43" s="40"/>
      <c r="B43" s="41"/>
    </row>
    <row r="44" spans="1:260">
      <c r="A44" s="40"/>
      <c r="B44" s="41"/>
    </row>
    <row r="45" spans="1:260">
      <c r="A45" s="40"/>
      <c r="B45" s="41"/>
    </row>
    <row r="46" spans="1:260">
      <c r="A46" s="40"/>
      <c r="B46" s="41"/>
    </row>
    <row r="47" spans="1:260">
      <c r="A47" s="40"/>
      <c r="B47" s="41"/>
    </row>
    <row r="48" spans="1:260">
      <c r="A48" s="40"/>
      <c r="B48" s="41"/>
    </row>
    <row r="49" spans="1:2">
      <c r="A49" s="40"/>
      <c r="B49" s="41"/>
    </row>
    <row r="50" spans="1:2">
      <c r="A50" s="40"/>
      <c r="B50" s="41"/>
    </row>
    <row r="51" spans="1:2">
      <c r="A51" s="40"/>
      <c r="B51" s="41"/>
    </row>
    <row r="52" spans="1:2">
      <c r="A52" s="40"/>
      <c r="B52" s="41"/>
    </row>
    <row r="53" spans="1:2">
      <c r="A53" s="40"/>
      <c r="B53" s="41"/>
    </row>
    <row r="54" spans="1:2">
      <c r="A54" s="40"/>
      <c r="B54" s="41"/>
    </row>
    <row r="55" spans="1:2">
      <c r="A55" s="40"/>
      <c r="B55" s="41"/>
    </row>
    <row r="56" spans="1:2">
      <c r="A56" s="40"/>
      <c r="B56" s="41"/>
    </row>
    <row r="57" spans="1:2">
      <c r="A57" s="40"/>
      <c r="B57" s="41"/>
    </row>
    <row r="58" spans="1:2">
      <c r="A58" s="40"/>
      <c r="B58" s="41"/>
    </row>
    <row r="59" spans="1:2">
      <c r="A59" s="40"/>
      <c r="B59" s="41"/>
    </row>
    <row r="60" spans="1:2">
      <c r="A60" s="40"/>
      <c r="B60" s="41"/>
    </row>
    <row r="61" spans="1:2">
      <c r="A61" s="40"/>
      <c r="B61" s="41"/>
    </row>
    <row r="62" spans="1:2">
      <c r="A62" s="40"/>
      <c r="B62" s="41"/>
    </row>
    <row r="63" spans="1:2">
      <c r="A63" s="40"/>
      <c r="B63" s="41"/>
    </row>
    <row r="64" spans="1:2">
      <c r="A64" s="40"/>
      <c r="B64" s="41"/>
    </row>
    <row r="65" spans="1:2">
      <c r="A65" s="40"/>
      <c r="B65" s="41"/>
    </row>
    <row r="66" spans="1:2">
      <c r="A66" s="40"/>
      <c r="B66" s="41"/>
    </row>
    <row r="67" spans="1:2">
      <c r="A67" s="40"/>
      <c r="B67" s="41"/>
    </row>
    <row r="68" spans="1:2">
      <c r="A68" s="40"/>
      <c r="B68" s="41"/>
    </row>
    <row r="69" spans="1:2">
      <c r="A69" s="40"/>
      <c r="B69" s="41"/>
    </row>
    <row r="70" spans="1:2">
      <c r="A70" s="40"/>
      <c r="B70" s="41"/>
    </row>
    <row r="71" spans="1:2">
      <c r="A71" s="40"/>
      <c r="B71" s="41"/>
    </row>
    <row r="72" spans="1:2">
      <c r="A72" s="40"/>
      <c r="B72" s="41"/>
    </row>
    <row r="73" spans="1:2">
      <c r="A73" s="40"/>
      <c r="B73" s="41"/>
    </row>
    <row r="74" spans="1:2">
      <c r="A74" s="40"/>
      <c r="B74" s="41"/>
    </row>
    <row r="75" spans="1:2">
      <c r="A75" s="40"/>
      <c r="B75" s="41"/>
    </row>
    <row r="76" spans="1:2">
      <c r="A76" s="40"/>
      <c r="B76" s="41"/>
    </row>
    <row r="77" spans="1:2">
      <c r="A77" s="40"/>
      <c r="B77" s="41"/>
    </row>
    <row r="78" spans="1:2">
      <c r="A78" s="40"/>
      <c r="B78" s="41"/>
    </row>
    <row r="79" spans="1:2">
      <c r="A79" s="40"/>
      <c r="B79" s="41"/>
    </row>
    <row r="80" spans="1:2">
      <c r="A80" s="40"/>
      <c r="B80" s="41"/>
    </row>
    <row r="81" spans="1:25">
      <c r="A81" s="40"/>
      <c r="B81" s="41"/>
    </row>
    <row r="82" spans="1:25">
      <c r="A82" s="40"/>
      <c r="B82" s="41"/>
    </row>
    <row r="83" spans="1:25">
      <c r="A83" s="40"/>
      <c r="B83" s="41"/>
    </row>
    <row r="84" spans="1:25">
      <c r="A84" s="40"/>
      <c r="B84" s="41"/>
    </row>
    <row r="85" spans="1:25">
      <c r="A85" s="40"/>
      <c r="B85" s="41"/>
    </row>
    <row r="86" spans="1:25">
      <c r="A86" s="40"/>
      <c r="B86" s="41"/>
    </row>
    <row r="87" spans="1:25">
      <c r="A87" s="40"/>
      <c r="B87" s="41"/>
    </row>
    <row r="88" spans="1:25">
      <c r="A88" s="40"/>
      <c r="B88" s="41"/>
    </row>
    <row r="90" spans="1:25">
      <c r="A90" s="262"/>
      <c r="B90" s="262"/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</row>
  </sheetData>
  <mergeCells count="29">
    <mergeCell ref="A4:M4"/>
    <mergeCell ref="A5:M5"/>
    <mergeCell ref="A7:M7"/>
    <mergeCell ref="A8:M8"/>
    <mergeCell ref="A9:Y9"/>
    <mergeCell ref="A36:AF36"/>
    <mergeCell ref="A90:Y90"/>
    <mergeCell ref="A10:A14"/>
    <mergeCell ref="B10:B14"/>
    <mergeCell ref="C10:C14"/>
    <mergeCell ref="H12:I12"/>
    <mergeCell ref="L12:M12"/>
    <mergeCell ref="P12:Q12"/>
    <mergeCell ref="X12:Y12"/>
    <mergeCell ref="E13:E14"/>
    <mergeCell ref="T12:U12"/>
    <mergeCell ref="V11:Y11"/>
    <mergeCell ref="V12:W12"/>
    <mergeCell ref="D13:D14"/>
    <mergeCell ref="D10:E12"/>
    <mergeCell ref="F10:Y10"/>
    <mergeCell ref="R11:U11"/>
    <mergeCell ref="R12:S12"/>
    <mergeCell ref="F11:I11"/>
    <mergeCell ref="F12:G12"/>
    <mergeCell ref="J11:M11"/>
    <mergeCell ref="J12:K12"/>
    <mergeCell ref="N11:Q11"/>
    <mergeCell ref="N12:O12"/>
  </mergeCells>
  <pageMargins left="0.70866141732283472" right="0" top="0.74803149606299213" bottom="0.74803149606299213" header="0.51181102362204722" footer="0.51181102362204722"/>
  <pageSetup paperSize="9" scale="5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B63"/>
  <sheetViews>
    <sheetView view="pageBreakPreview" topLeftCell="H14" zoomScale="112" zoomScaleNormal="85" zoomScaleSheetLayoutView="112" zoomScalePageLayoutView="85" workbookViewId="0">
      <selection activeCell="M17" sqref="M1:M1048576"/>
    </sheetView>
  </sheetViews>
  <sheetFormatPr defaultColWidth="83.28515625" defaultRowHeight="15.75"/>
  <cols>
    <col min="1" max="1" width="10" style="61" customWidth="1"/>
    <col min="2" max="2" width="69.28515625" style="62" customWidth="1"/>
    <col min="3" max="3" width="16.28515625" style="62" customWidth="1"/>
    <col min="4" max="5" width="18.7109375" style="63" customWidth="1"/>
    <col min="6" max="11" width="19.28515625" style="63" customWidth="1"/>
    <col min="12" max="12" width="20.140625" style="63" customWidth="1"/>
    <col min="13" max="13" width="22" style="63" customWidth="1"/>
    <col min="14" max="259" width="10.140625" style="63" customWidth="1"/>
    <col min="260" max="260" width="10" style="63" customWidth="1"/>
    <col min="261" max="262" width="82.85546875" style="63" customWidth="1"/>
  </cols>
  <sheetData>
    <row r="1" spans="1:55" ht="18.75">
      <c r="A1" s="7"/>
      <c r="B1" s="7"/>
      <c r="C1" s="187"/>
      <c r="D1" s="7"/>
      <c r="E1" s="187"/>
      <c r="F1" s="7"/>
      <c r="G1" s="187"/>
      <c r="H1" s="7"/>
      <c r="I1" s="187"/>
      <c r="J1" s="162"/>
      <c r="K1" s="187"/>
      <c r="L1" s="9" t="s">
        <v>106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W1" s="7"/>
      <c r="AX1" s="7"/>
      <c r="AY1" s="7"/>
      <c r="AZ1" s="7"/>
      <c r="BA1" s="7"/>
      <c r="BB1" s="7"/>
      <c r="BC1" s="7"/>
    </row>
    <row r="2" spans="1:55" ht="18.75">
      <c r="A2" s="7"/>
      <c r="B2" s="7"/>
      <c r="C2" s="187"/>
      <c r="D2" s="7"/>
      <c r="E2" s="187"/>
      <c r="F2" s="7"/>
      <c r="G2" s="187"/>
      <c r="H2" s="7"/>
      <c r="I2" s="187"/>
      <c r="J2" s="162"/>
      <c r="K2" s="187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W2" s="7"/>
      <c r="AX2" s="7"/>
      <c r="AY2" s="7"/>
      <c r="AZ2" s="7"/>
      <c r="BA2" s="7"/>
      <c r="BB2" s="7"/>
      <c r="BC2" s="7"/>
    </row>
    <row r="3" spans="1:55" ht="18.75">
      <c r="A3" s="7"/>
      <c r="B3" s="7"/>
      <c r="C3" s="187"/>
      <c r="D3" s="7"/>
      <c r="E3" s="187"/>
      <c r="F3" s="7"/>
      <c r="G3" s="187"/>
      <c r="H3" s="7"/>
      <c r="I3" s="187"/>
      <c r="J3" s="162"/>
      <c r="K3" s="187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7"/>
      <c r="AX3" s="7"/>
      <c r="AY3" s="7"/>
      <c r="AZ3" s="7"/>
      <c r="BA3" s="7"/>
      <c r="BB3" s="7"/>
      <c r="BC3" s="7"/>
    </row>
    <row r="4" spans="1:55" ht="18.75">
      <c r="A4" s="7"/>
      <c r="B4" s="7"/>
      <c r="C4" s="187"/>
      <c r="D4" s="7"/>
      <c r="E4" s="187"/>
      <c r="F4" s="7"/>
      <c r="G4" s="187"/>
      <c r="H4" s="7"/>
      <c r="I4" s="187"/>
      <c r="J4" s="162"/>
      <c r="K4" s="187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W4" s="7"/>
      <c r="AX4" s="7"/>
      <c r="AY4" s="7"/>
      <c r="AZ4" s="7"/>
      <c r="BA4" s="7"/>
      <c r="BB4" s="7"/>
      <c r="BC4" s="7"/>
    </row>
    <row r="5" spans="1:55" ht="15.75" customHeight="1">
      <c r="A5" s="285" t="s">
        <v>90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</row>
    <row r="6" spans="1:55" ht="15.75" customHeight="1">
      <c r="A6" s="286" t="s">
        <v>107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7"/>
      <c r="AX6" s="7"/>
      <c r="AY6" s="7"/>
      <c r="AZ6" s="7"/>
      <c r="BA6" s="7"/>
      <c r="BB6" s="7"/>
      <c r="BC6" s="7"/>
    </row>
    <row r="7" spans="1:55" ht="15.75" customHeight="1">
      <c r="A7" s="287" t="str">
        <f>прил.1!A6</f>
        <v>ООО «Энергосбыт Запорожье»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</row>
    <row r="8" spans="1:55" ht="18.75">
      <c r="A8" s="288"/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</row>
    <row r="9" spans="1:55" ht="15.75" customHeight="1">
      <c r="A9" s="289" t="s">
        <v>4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</row>
    <row r="10" spans="1:55" ht="15.75" customHeight="1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</row>
    <row r="11" spans="1:55" ht="15.75" customHeight="1">
      <c r="A11" s="276" t="s">
        <v>108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P11" s="62"/>
      <c r="U11" s="62"/>
      <c r="Z11" s="62"/>
      <c r="AE11" s="62"/>
      <c r="AJ11" s="62"/>
    </row>
    <row r="12" spans="1:55" ht="15.75" customHeight="1">
      <c r="A12" s="277" t="s">
        <v>109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</row>
    <row r="13" spans="1:55" s="63" customFormat="1" ht="16.5" thickBot="1">
      <c r="L13" s="66" t="s">
        <v>110</v>
      </c>
      <c r="AE13" s="67"/>
      <c r="AF13" s="67"/>
      <c r="AG13" s="67"/>
      <c r="AH13" s="67"/>
      <c r="AI13" s="67"/>
    </row>
    <row r="14" spans="1:55" ht="15.75" customHeight="1" thickBot="1">
      <c r="A14" s="278" t="s">
        <v>111</v>
      </c>
      <c r="B14" s="279" t="s">
        <v>112</v>
      </c>
      <c r="C14" s="280" t="s">
        <v>81</v>
      </c>
      <c r="D14" s="281"/>
      <c r="E14" s="280" t="s">
        <v>82</v>
      </c>
      <c r="F14" s="281"/>
      <c r="G14" s="282" t="s">
        <v>83</v>
      </c>
      <c r="H14" s="283"/>
      <c r="I14" s="282" t="s">
        <v>170</v>
      </c>
      <c r="J14" s="283"/>
      <c r="K14" s="282" t="s">
        <v>113</v>
      </c>
      <c r="L14" s="284"/>
      <c r="AE14" s="67"/>
      <c r="AF14" s="67"/>
      <c r="AG14" s="67"/>
      <c r="AH14" s="67"/>
      <c r="AI14" s="67"/>
    </row>
    <row r="15" spans="1:55" ht="25.5">
      <c r="A15" s="278"/>
      <c r="B15" s="279"/>
      <c r="C15" s="210" t="s">
        <v>13</v>
      </c>
      <c r="D15" s="68" t="s">
        <v>185</v>
      </c>
      <c r="E15" s="210" t="s">
        <v>13</v>
      </c>
      <c r="F15" s="68" t="s">
        <v>185</v>
      </c>
      <c r="G15" s="210" t="s">
        <v>13</v>
      </c>
      <c r="H15" s="68" t="s">
        <v>185</v>
      </c>
      <c r="I15" s="210" t="s">
        <v>13</v>
      </c>
      <c r="J15" s="68" t="s">
        <v>185</v>
      </c>
      <c r="K15" s="210" t="s">
        <v>13</v>
      </c>
      <c r="L15" s="68" t="s">
        <v>185</v>
      </c>
    </row>
    <row r="16" spans="1:55">
      <c r="A16" s="69">
        <v>1</v>
      </c>
      <c r="B16" s="70">
        <v>2</v>
      </c>
      <c r="C16" s="70">
        <v>3</v>
      </c>
      <c r="D16" s="71" t="s">
        <v>186</v>
      </c>
      <c r="E16" s="70">
        <v>4</v>
      </c>
      <c r="F16" s="71" t="s">
        <v>187</v>
      </c>
      <c r="G16" s="70">
        <v>5</v>
      </c>
      <c r="H16" s="71" t="s">
        <v>188</v>
      </c>
      <c r="I16" s="70">
        <v>6</v>
      </c>
      <c r="J16" s="71" t="s">
        <v>189</v>
      </c>
      <c r="K16" s="70">
        <v>7</v>
      </c>
      <c r="L16" s="71" t="s">
        <v>190</v>
      </c>
    </row>
    <row r="17" spans="1:12" s="72" customFormat="1" ht="32.1" customHeight="1">
      <c r="A17" s="274" t="s">
        <v>114</v>
      </c>
      <c r="B17" s="274"/>
      <c r="C17" s="194">
        <f t="shared" ref="C17:H17" si="0">C18+C43</f>
        <v>314.38</v>
      </c>
      <c r="D17" s="194">
        <f t="shared" si="0"/>
        <v>307.27999999999997</v>
      </c>
      <c r="E17" s="194">
        <f t="shared" si="0"/>
        <v>300.34000000000003</v>
      </c>
      <c r="F17" s="194">
        <f t="shared" si="0"/>
        <v>341.41999999999996</v>
      </c>
      <c r="G17" s="194">
        <f t="shared" si="0"/>
        <v>265.11</v>
      </c>
      <c r="H17" s="194">
        <f t="shared" si="0"/>
        <v>265.11</v>
      </c>
      <c r="I17" s="194"/>
      <c r="J17" s="194">
        <f>J18+J43</f>
        <v>203.5</v>
      </c>
      <c r="K17" s="195">
        <f>C17+E17+G17+I17</f>
        <v>879.83</v>
      </c>
      <c r="L17" s="195">
        <f>D17+F17+H17+J17</f>
        <v>1117.31</v>
      </c>
    </row>
    <row r="18" spans="1:12">
      <c r="A18" s="73" t="s">
        <v>115</v>
      </c>
      <c r="B18" s="74" t="s">
        <v>116</v>
      </c>
      <c r="C18" s="196">
        <f t="shared" ref="C18:H18" si="1">C19+C29+C39</f>
        <v>52.4</v>
      </c>
      <c r="D18" s="196">
        <f t="shared" si="1"/>
        <v>51.21</v>
      </c>
      <c r="E18" s="196">
        <f t="shared" si="1"/>
        <v>93.69</v>
      </c>
      <c r="F18" s="196">
        <f t="shared" si="1"/>
        <v>94.35</v>
      </c>
      <c r="G18" s="196">
        <f t="shared" si="1"/>
        <v>126.88</v>
      </c>
      <c r="H18" s="196">
        <f t="shared" si="1"/>
        <v>132.61000000000001</v>
      </c>
      <c r="I18" s="196"/>
      <c r="J18" s="196">
        <f>J19+J29+J39</f>
        <v>153.66</v>
      </c>
      <c r="K18" s="195">
        <f t="shared" ref="K18:K43" si="2">C18+E18+G18+I18</f>
        <v>272.97000000000003</v>
      </c>
      <c r="L18" s="195">
        <f t="shared" ref="L18:L43" si="3">D18+F18+H18+J18</f>
        <v>431.83000000000004</v>
      </c>
    </row>
    <row r="19" spans="1:12">
      <c r="A19" s="73" t="s">
        <v>117</v>
      </c>
      <c r="B19" s="75" t="s">
        <v>118</v>
      </c>
      <c r="C19" s="213"/>
      <c r="D19" s="196"/>
      <c r="E19" s="213"/>
      <c r="F19" s="196"/>
      <c r="G19" s="196"/>
      <c r="H19" s="196"/>
      <c r="I19" s="196"/>
      <c r="J19" s="196"/>
      <c r="K19" s="195"/>
      <c r="L19" s="195"/>
    </row>
    <row r="20" spans="1:12" ht="31.5">
      <c r="A20" s="73" t="s">
        <v>119</v>
      </c>
      <c r="B20" s="76" t="s">
        <v>120</v>
      </c>
      <c r="C20" s="196"/>
      <c r="D20" s="198"/>
      <c r="E20" s="196"/>
      <c r="F20" s="198"/>
      <c r="G20" s="198"/>
      <c r="H20" s="196"/>
      <c r="I20" s="196"/>
      <c r="J20" s="196"/>
      <c r="K20" s="195"/>
      <c r="L20" s="195"/>
    </row>
    <row r="21" spans="1:12" hidden="1">
      <c r="A21" s="73"/>
      <c r="B21" s="77"/>
      <c r="C21" s="196"/>
      <c r="D21" s="196"/>
      <c r="E21" s="196"/>
      <c r="F21" s="196"/>
      <c r="G21" s="196"/>
      <c r="H21" s="196"/>
      <c r="I21" s="196"/>
      <c r="J21" s="196"/>
      <c r="K21" s="195">
        <f t="shared" si="2"/>
        <v>0</v>
      </c>
      <c r="L21" s="195">
        <f t="shared" si="3"/>
        <v>0</v>
      </c>
    </row>
    <row r="22" spans="1:12" hidden="1">
      <c r="A22" s="73"/>
      <c r="B22" s="77"/>
      <c r="C22" s="196"/>
      <c r="D22" s="196"/>
      <c r="E22" s="196"/>
      <c r="F22" s="196"/>
      <c r="G22" s="196"/>
      <c r="H22" s="196"/>
      <c r="I22" s="196"/>
      <c r="J22" s="196"/>
      <c r="K22" s="195">
        <f t="shared" si="2"/>
        <v>0</v>
      </c>
      <c r="L22" s="195">
        <f t="shared" si="3"/>
        <v>0</v>
      </c>
    </row>
    <row r="23" spans="1:12" hidden="1">
      <c r="A23" s="73"/>
      <c r="B23" s="77"/>
      <c r="C23" s="196"/>
      <c r="D23" s="196"/>
      <c r="E23" s="196"/>
      <c r="F23" s="196"/>
      <c r="G23" s="196"/>
      <c r="H23" s="196"/>
      <c r="I23" s="196"/>
      <c r="J23" s="196"/>
      <c r="K23" s="195">
        <f t="shared" si="2"/>
        <v>0</v>
      </c>
      <c r="L23" s="195">
        <f t="shared" si="3"/>
        <v>0</v>
      </c>
    </row>
    <row r="24" spans="1:12" ht="31.5">
      <c r="A24" s="73" t="s">
        <v>121</v>
      </c>
      <c r="B24" s="76" t="s">
        <v>122</v>
      </c>
      <c r="C24" s="196"/>
      <c r="D24" s="196"/>
      <c r="E24" s="196"/>
      <c r="F24" s="196"/>
      <c r="G24" s="196"/>
      <c r="H24" s="196"/>
      <c r="I24" s="196"/>
      <c r="J24" s="196"/>
      <c r="K24" s="195"/>
      <c r="L24" s="195"/>
    </row>
    <row r="25" spans="1:12" hidden="1">
      <c r="A25" s="73"/>
      <c r="B25" s="76"/>
      <c r="C25" s="196"/>
      <c r="D25" s="196"/>
      <c r="E25" s="196"/>
      <c r="F25" s="196"/>
      <c r="G25" s="196"/>
      <c r="H25" s="196"/>
      <c r="I25" s="196"/>
      <c r="J25" s="196"/>
      <c r="K25" s="195">
        <f t="shared" si="2"/>
        <v>0</v>
      </c>
      <c r="L25" s="195">
        <f t="shared" si="3"/>
        <v>0</v>
      </c>
    </row>
    <row r="26" spans="1:12" hidden="1">
      <c r="A26" s="73"/>
      <c r="B26" s="77"/>
      <c r="C26" s="196"/>
      <c r="D26" s="196"/>
      <c r="E26" s="196"/>
      <c r="F26" s="196"/>
      <c r="G26" s="196"/>
      <c r="H26" s="196"/>
      <c r="I26" s="196"/>
      <c r="J26" s="196"/>
      <c r="K26" s="195">
        <f t="shared" si="2"/>
        <v>0</v>
      </c>
      <c r="L26" s="195">
        <f t="shared" si="3"/>
        <v>0</v>
      </c>
    </row>
    <row r="27" spans="1:12" hidden="1">
      <c r="A27" s="73"/>
      <c r="B27" s="77"/>
      <c r="C27" s="196"/>
      <c r="D27" s="196"/>
      <c r="E27" s="196"/>
      <c r="F27" s="196"/>
      <c r="G27" s="196"/>
      <c r="H27" s="196"/>
      <c r="I27" s="196"/>
      <c r="J27" s="196"/>
      <c r="K27" s="195">
        <f t="shared" si="2"/>
        <v>0</v>
      </c>
      <c r="L27" s="195">
        <f t="shared" si="3"/>
        <v>0</v>
      </c>
    </row>
    <row r="28" spans="1:12">
      <c r="A28" s="73" t="s">
        <v>123</v>
      </c>
      <c r="B28" s="76" t="s">
        <v>124</v>
      </c>
      <c r="C28" s="196"/>
      <c r="D28" s="196"/>
      <c r="E28" s="196"/>
      <c r="F28" s="196"/>
      <c r="G28" s="196"/>
      <c r="H28" s="196"/>
      <c r="I28" s="196"/>
      <c r="J28" s="196"/>
      <c r="K28" s="195"/>
      <c r="L28" s="195"/>
    </row>
    <row r="29" spans="1:12">
      <c r="A29" s="73" t="s">
        <v>125</v>
      </c>
      <c r="B29" s="76" t="s">
        <v>126</v>
      </c>
      <c r="C29" s="196">
        <v>0</v>
      </c>
      <c r="D29" s="196">
        <f>D31</f>
        <v>0</v>
      </c>
      <c r="E29" s="196">
        <v>43.63</v>
      </c>
      <c r="F29" s="196">
        <v>37.450000000000003</v>
      </c>
      <c r="G29" s="196">
        <v>82.69</v>
      </c>
      <c r="H29" s="196">
        <v>88.43</v>
      </c>
      <c r="I29" s="196"/>
      <c r="J29" s="196">
        <f>J31</f>
        <v>119.74</v>
      </c>
      <c r="K29" s="195">
        <f t="shared" si="2"/>
        <v>126.32</v>
      </c>
      <c r="L29" s="195">
        <f t="shared" si="3"/>
        <v>245.62</v>
      </c>
    </row>
    <row r="30" spans="1:12" ht="31.5">
      <c r="A30" s="73" t="s">
        <v>127</v>
      </c>
      <c r="B30" s="76" t="s">
        <v>128</v>
      </c>
      <c r="C30" s="196">
        <v>0</v>
      </c>
      <c r="D30" s="196">
        <f>D31</f>
        <v>0</v>
      </c>
      <c r="E30" s="196">
        <v>0</v>
      </c>
      <c r="F30" s="196">
        <v>0</v>
      </c>
      <c r="G30" s="196"/>
      <c r="H30" s="196">
        <v>0</v>
      </c>
      <c r="I30" s="196"/>
      <c r="J30" s="196">
        <v>0</v>
      </c>
      <c r="K30" s="195">
        <v>0</v>
      </c>
      <c r="L30" s="195">
        <f t="shared" si="3"/>
        <v>0</v>
      </c>
    </row>
    <row r="31" spans="1:12">
      <c r="A31" s="73" t="s">
        <v>129</v>
      </c>
      <c r="B31" s="77" t="s">
        <v>130</v>
      </c>
      <c r="C31" s="196">
        <v>0</v>
      </c>
      <c r="D31" s="196">
        <f>прил.1!U34</f>
        <v>0</v>
      </c>
      <c r="E31" s="196">
        <v>43.63</v>
      </c>
      <c r="F31" s="196">
        <v>37.450000000000003</v>
      </c>
      <c r="G31" s="196">
        <v>82.69</v>
      </c>
      <c r="H31" s="196">
        <v>88.43</v>
      </c>
      <c r="I31" s="196"/>
      <c r="J31" s="196">
        <v>119.74</v>
      </c>
      <c r="K31" s="195">
        <f t="shared" si="2"/>
        <v>126.32</v>
      </c>
      <c r="L31" s="195">
        <f t="shared" si="3"/>
        <v>245.62</v>
      </c>
    </row>
    <row r="32" spans="1:12" hidden="1">
      <c r="A32" s="73"/>
      <c r="B32" s="77"/>
      <c r="C32" s="196"/>
      <c r="D32" s="196"/>
      <c r="E32" s="196"/>
      <c r="F32" s="196"/>
      <c r="G32" s="196"/>
      <c r="H32" s="196"/>
      <c r="I32" s="196"/>
      <c r="J32" s="196"/>
      <c r="K32" s="195">
        <f t="shared" si="2"/>
        <v>0</v>
      </c>
      <c r="L32" s="195">
        <f t="shared" si="3"/>
        <v>0</v>
      </c>
    </row>
    <row r="33" spans="1:13" hidden="1">
      <c r="A33" s="73"/>
      <c r="B33" s="77"/>
      <c r="C33" s="196"/>
      <c r="D33" s="196"/>
      <c r="E33" s="196"/>
      <c r="F33" s="196"/>
      <c r="G33" s="196"/>
      <c r="H33" s="196"/>
      <c r="I33" s="196"/>
      <c r="J33" s="196"/>
      <c r="K33" s="195">
        <f t="shared" si="2"/>
        <v>0</v>
      </c>
      <c r="L33" s="195">
        <f t="shared" si="3"/>
        <v>0</v>
      </c>
    </row>
    <row r="34" spans="1:13">
      <c r="A34" s="73" t="s">
        <v>131</v>
      </c>
      <c r="B34" s="76" t="s">
        <v>132</v>
      </c>
      <c r="C34" s="196"/>
      <c r="D34" s="196"/>
      <c r="E34" s="196"/>
      <c r="F34" s="196"/>
      <c r="G34" s="196"/>
      <c r="H34" s="196"/>
      <c r="I34" s="196"/>
      <c r="J34" s="196"/>
      <c r="K34" s="195"/>
      <c r="L34" s="195"/>
    </row>
    <row r="35" spans="1:13" ht="31.5">
      <c r="A35" s="73" t="s">
        <v>133</v>
      </c>
      <c r="B35" s="76" t="s">
        <v>134</v>
      </c>
      <c r="C35" s="196"/>
      <c r="D35" s="196"/>
      <c r="E35" s="196"/>
      <c r="F35" s="196"/>
      <c r="G35" s="196"/>
      <c r="H35" s="196"/>
      <c r="I35" s="196"/>
      <c r="J35" s="196"/>
      <c r="K35" s="195"/>
      <c r="L35" s="195"/>
    </row>
    <row r="36" spans="1:13" hidden="1">
      <c r="A36" s="73" t="s">
        <v>135</v>
      </c>
      <c r="B36" s="77" t="s">
        <v>136</v>
      </c>
      <c r="C36" s="196"/>
      <c r="D36" s="196"/>
      <c r="E36" s="196"/>
      <c r="F36" s="196"/>
      <c r="G36" s="196"/>
      <c r="H36" s="196"/>
      <c r="I36" s="196"/>
      <c r="J36" s="196"/>
      <c r="K36" s="195">
        <f t="shared" si="2"/>
        <v>0</v>
      </c>
      <c r="L36" s="195">
        <f t="shared" si="3"/>
        <v>0</v>
      </c>
    </row>
    <row r="37" spans="1:13" hidden="1">
      <c r="A37" s="73"/>
      <c r="B37" s="77"/>
      <c r="C37" s="196"/>
      <c r="D37" s="196"/>
      <c r="E37" s="196"/>
      <c r="F37" s="196"/>
      <c r="G37" s="196"/>
      <c r="H37" s="196"/>
      <c r="I37" s="196"/>
      <c r="J37" s="196"/>
      <c r="K37" s="195">
        <f t="shared" si="2"/>
        <v>0</v>
      </c>
      <c r="L37" s="195">
        <f t="shared" si="3"/>
        <v>0</v>
      </c>
    </row>
    <row r="38" spans="1:13" hidden="1">
      <c r="A38" s="73"/>
      <c r="B38" s="77"/>
      <c r="C38" s="196"/>
      <c r="D38" s="196"/>
      <c r="E38" s="196"/>
      <c r="F38" s="196"/>
      <c r="G38" s="196"/>
      <c r="H38" s="196"/>
      <c r="I38" s="196"/>
      <c r="J38" s="196"/>
      <c r="K38" s="195">
        <f t="shared" si="2"/>
        <v>0</v>
      </c>
      <c r="L38" s="195">
        <f t="shared" si="3"/>
        <v>0</v>
      </c>
    </row>
    <row r="39" spans="1:13" s="72" customFormat="1">
      <c r="A39" s="73" t="s">
        <v>137</v>
      </c>
      <c r="B39" s="75" t="s">
        <v>138</v>
      </c>
      <c r="C39" s="213">
        <v>52.4</v>
      </c>
      <c r="D39" s="196">
        <v>51.21</v>
      </c>
      <c r="E39" s="213">
        <v>50.06</v>
      </c>
      <c r="F39" s="196">
        <v>56.9</v>
      </c>
      <c r="G39" s="196">
        <v>44.19</v>
      </c>
      <c r="H39" s="196">
        <v>44.18</v>
      </c>
      <c r="I39" s="196"/>
      <c r="J39" s="196">
        <v>33.92</v>
      </c>
      <c r="K39" s="195">
        <f t="shared" si="2"/>
        <v>146.65</v>
      </c>
      <c r="L39" s="195">
        <f t="shared" si="3"/>
        <v>186.20999999999998</v>
      </c>
      <c r="M39" s="78"/>
    </row>
    <row r="40" spans="1:13">
      <c r="A40" s="73" t="s">
        <v>139</v>
      </c>
      <c r="B40" s="75" t="s">
        <v>140</v>
      </c>
      <c r="C40" s="213"/>
      <c r="D40" s="196"/>
      <c r="E40" s="213"/>
      <c r="F40" s="196"/>
      <c r="G40" s="196"/>
      <c r="H40" s="196"/>
      <c r="I40" s="196"/>
      <c r="J40" s="196"/>
      <c r="K40" s="195"/>
      <c r="L40" s="195"/>
    </row>
    <row r="41" spans="1:13" ht="18.75">
      <c r="A41" s="73" t="s">
        <v>141</v>
      </c>
      <c r="B41" s="76" t="s">
        <v>142</v>
      </c>
      <c r="C41" s="196"/>
      <c r="D41" s="196"/>
      <c r="E41" s="196"/>
      <c r="F41" s="196"/>
      <c r="G41" s="196"/>
      <c r="H41" s="196"/>
      <c r="I41" s="196"/>
      <c r="J41" s="196"/>
      <c r="K41" s="195"/>
      <c r="L41" s="195"/>
      <c r="M41" s="79"/>
    </row>
    <row r="42" spans="1:13" ht="18.75">
      <c r="A42" s="73" t="s">
        <v>143</v>
      </c>
      <c r="B42" s="76" t="s">
        <v>144</v>
      </c>
      <c r="C42" s="196"/>
      <c r="D42" s="196"/>
      <c r="E42" s="196"/>
      <c r="F42" s="196"/>
      <c r="G42" s="196"/>
      <c r="H42" s="196"/>
      <c r="I42" s="196"/>
      <c r="J42" s="196"/>
      <c r="K42" s="195"/>
      <c r="L42" s="195"/>
      <c r="M42" s="79"/>
    </row>
    <row r="43" spans="1:13">
      <c r="A43" s="73" t="s">
        <v>145</v>
      </c>
      <c r="B43" s="74" t="s">
        <v>146</v>
      </c>
      <c r="C43" s="214">
        <v>261.98</v>
      </c>
      <c r="D43" s="196">
        <v>256.07</v>
      </c>
      <c r="E43" s="214">
        <v>206.65</v>
      </c>
      <c r="F43" s="196">
        <v>247.07</v>
      </c>
      <c r="G43" s="196">
        <v>138.22999999999999</v>
      </c>
      <c r="H43" s="196">
        <v>132.5</v>
      </c>
      <c r="I43" s="196"/>
      <c r="J43" s="196">
        <v>49.84</v>
      </c>
      <c r="K43" s="195">
        <f t="shared" si="2"/>
        <v>606.86</v>
      </c>
      <c r="L43" s="195">
        <f t="shared" si="3"/>
        <v>685.48</v>
      </c>
    </row>
    <row r="44" spans="1:13">
      <c r="A44" s="73" t="s">
        <v>147</v>
      </c>
      <c r="B44" s="75" t="s">
        <v>148</v>
      </c>
      <c r="C44" s="213">
        <v>261.98</v>
      </c>
      <c r="D44" s="196">
        <v>256.07</v>
      </c>
      <c r="E44" s="213">
        <v>206.65</v>
      </c>
      <c r="F44" s="196">
        <v>247.07</v>
      </c>
      <c r="G44" s="196">
        <v>138.22999999999999</v>
      </c>
      <c r="H44" s="196">
        <v>132.5</v>
      </c>
      <c r="I44" s="196"/>
      <c r="J44" s="196">
        <v>49.84</v>
      </c>
      <c r="K44" s="195">
        <f>C44+E44+G44+I44</f>
        <v>606.86</v>
      </c>
      <c r="L44" s="195">
        <f>D44+F44+H44+J44</f>
        <v>685.48</v>
      </c>
    </row>
    <row r="45" spans="1:13">
      <c r="A45" s="73" t="s">
        <v>149</v>
      </c>
      <c r="B45" s="75" t="s">
        <v>150</v>
      </c>
      <c r="C45" s="75"/>
      <c r="D45" s="196"/>
      <c r="E45" s="196"/>
      <c r="F45" s="196"/>
      <c r="G45" s="196"/>
      <c r="H45" s="196"/>
      <c r="I45" s="196"/>
      <c r="J45" s="196"/>
      <c r="K45" s="211"/>
      <c r="L45" s="197"/>
    </row>
    <row r="46" spans="1:13">
      <c r="A46" s="73" t="s">
        <v>151</v>
      </c>
      <c r="B46" s="75" t="s">
        <v>152</v>
      </c>
      <c r="C46" s="75"/>
      <c r="D46" s="196"/>
      <c r="E46" s="196"/>
      <c r="F46" s="196"/>
      <c r="G46" s="196"/>
      <c r="H46" s="196"/>
      <c r="I46" s="196"/>
      <c r="J46" s="196"/>
      <c r="K46" s="211"/>
      <c r="L46" s="197"/>
    </row>
    <row r="47" spans="1:13">
      <c r="A47" s="73" t="s">
        <v>153</v>
      </c>
      <c r="B47" s="75" t="s">
        <v>154</v>
      </c>
      <c r="C47" s="218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3">
      <c r="A48" s="73" t="s">
        <v>155</v>
      </c>
      <c r="B48" s="75" t="s">
        <v>156</v>
      </c>
      <c r="C48" s="75"/>
      <c r="D48" s="196"/>
      <c r="E48" s="196"/>
      <c r="F48" s="196"/>
      <c r="G48" s="196"/>
      <c r="H48" s="196"/>
      <c r="I48" s="196"/>
      <c r="J48" s="196"/>
      <c r="K48" s="196"/>
      <c r="L48" s="196"/>
    </row>
    <row r="49" spans="1:48">
      <c r="A49" s="73" t="s">
        <v>157</v>
      </c>
      <c r="B49" s="76" t="s">
        <v>158</v>
      </c>
      <c r="C49" s="76"/>
      <c r="D49" s="196"/>
      <c r="E49" s="196"/>
      <c r="F49" s="196"/>
      <c r="G49" s="196"/>
      <c r="H49" s="196"/>
      <c r="I49" s="196"/>
      <c r="J49" s="196"/>
      <c r="K49" s="211"/>
      <c r="L49" s="197"/>
    </row>
    <row r="50" spans="1:48" ht="31.5">
      <c r="A50" s="73" t="s">
        <v>159</v>
      </c>
      <c r="B50" s="77" t="s">
        <v>160</v>
      </c>
      <c r="C50" s="77"/>
      <c r="D50" s="196"/>
      <c r="E50" s="196"/>
      <c r="F50" s="196"/>
      <c r="G50" s="196"/>
      <c r="H50" s="196"/>
      <c r="I50" s="196"/>
      <c r="J50" s="196"/>
      <c r="K50" s="211"/>
      <c r="L50" s="197"/>
    </row>
    <row r="51" spans="1:48" ht="31.5">
      <c r="A51" s="73" t="s">
        <v>161</v>
      </c>
      <c r="B51" s="76" t="s">
        <v>162</v>
      </c>
      <c r="C51" s="76"/>
      <c r="D51" s="196"/>
      <c r="E51" s="196"/>
      <c r="F51" s="196"/>
      <c r="G51" s="196"/>
      <c r="H51" s="196"/>
      <c r="I51" s="196"/>
      <c r="J51" s="196"/>
      <c r="K51" s="211"/>
      <c r="L51" s="197"/>
    </row>
    <row r="52" spans="1:48" ht="47.25">
      <c r="A52" s="73" t="s">
        <v>163</v>
      </c>
      <c r="B52" s="77" t="s">
        <v>164</v>
      </c>
      <c r="C52" s="77"/>
      <c r="D52" s="196"/>
      <c r="E52" s="196"/>
      <c r="F52" s="196"/>
      <c r="G52" s="196"/>
      <c r="H52" s="196"/>
      <c r="I52" s="196"/>
      <c r="J52" s="196"/>
      <c r="K52" s="211"/>
      <c r="L52" s="197"/>
    </row>
    <row r="53" spans="1:48">
      <c r="A53" s="73" t="s">
        <v>165</v>
      </c>
      <c r="B53" s="75" t="s">
        <v>166</v>
      </c>
      <c r="C53" s="75"/>
      <c r="D53" s="196"/>
      <c r="E53" s="196"/>
      <c r="F53" s="196"/>
      <c r="G53" s="196"/>
      <c r="H53" s="196"/>
      <c r="I53" s="196"/>
      <c r="J53" s="196"/>
      <c r="K53" s="211"/>
      <c r="L53" s="197"/>
    </row>
    <row r="54" spans="1:48" ht="16.5" thickBot="1">
      <c r="A54" s="80" t="s">
        <v>167</v>
      </c>
      <c r="B54" s="81" t="s">
        <v>168</v>
      </c>
      <c r="C54" s="81"/>
      <c r="D54" s="199"/>
      <c r="E54" s="199"/>
      <c r="F54" s="199"/>
      <c r="G54" s="199"/>
      <c r="H54" s="199"/>
      <c r="I54" s="199"/>
      <c r="J54" s="199"/>
      <c r="K54" s="212"/>
      <c r="L54" s="200"/>
    </row>
    <row r="55" spans="1:48">
      <c r="D55" s="82"/>
      <c r="E55" s="82"/>
      <c r="F55" s="82"/>
      <c r="G55" s="82"/>
      <c r="H55" s="82"/>
      <c r="I55" s="82"/>
      <c r="J55" s="82"/>
      <c r="K55" s="82"/>
      <c r="L55" s="82"/>
    </row>
    <row r="56" spans="1:48" ht="20.25" customHeight="1">
      <c r="A56" s="2"/>
      <c r="B56" s="2"/>
      <c r="C56" s="2"/>
      <c r="D56" s="84"/>
      <c r="E56" s="84"/>
      <c r="F56" s="84"/>
      <c r="G56" s="84"/>
      <c r="H56" s="84"/>
      <c r="I56" s="84"/>
      <c r="J56" s="84"/>
      <c r="K56" s="84"/>
      <c r="L56" s="84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</row>
    <row r="57" spans="1:48" ht="20.25">
      <c r="A57" s="86"/>
      <c r="B57" s="86"/>
      <c r="C57" s="86"/>
      <c r="D57" s="84"/>
      <c r="E57" s="84"/>
      <c r="F57" s="84"/>
      <c r="G57" s="84"/>
      <c r="H57" s="84"/>
      <c r="I57" s="84"/>
      <c r="J57" s="84"/>
      <c r="K57" s="84"/>
      <c r="L57" s="84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</row>
    <row r="58" spans="1:48" ht="20.25">
      <c r="A58" s="86"/>
      <c r="B58" s="86"/>
      <c r="C58" s="86"/>
      <c r="D58" s="84"/>
      <c r="E58" s="84"/>
      <c r="F58" s="84"/>
      <c r="G58" s="84"/>
      <c r="H58" s="84"/>
      <c r="I58" s="84"/>
      <c r="J58" s="84"/>
      <c r="K58" s="84"/>
      <c r="L58" s="84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</row>
    <row r="59" spans="1:48" ht="20.25">
      <c r="A59" s="46"/>
      <c r="B59" s="46"/>
      <c r="C59" s="179"/>
      <c r="D59" s="84"/>
      <c r="E59" s="84"/>
      <c r="F59" s="84"/>
      <c r="G59" s="84"/>
      <c r="H59" s="84"/>
      <c r="I59" s="84"/>
      <c r="J59" s="84"/>
      <c r="K59" s="84"/>
      <c r="L59" s="84"/>
    </row>
    <row r="60" spans="1:48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</row>
    <row r="62" spans="1:48">
      <c r="D62" s="88"/>
      <c r="E62" s="88"/>
      <c r="F62" s="88"/>
      <c r="G62" s="88"/>
      <c r="H62" s="88"/>
      <c r="I62" s="88"/>
      <c r="J62" s="88"/>
      <c r="K62" s="88"/>
      <c r="L62" s="88"/>
    </row>
    <row r="63" spans="1:48">
      <c r="D63" s="89"/>
      <c r="E63" s="89"/>
      <c r="F63" s="89"/>
      <c r="G63" s="89"/>
      <c r="H63" s="89"/>
      <c r="I63" s="89"/>
      <c r="J63" s="89"/>
      <c r="K63" s="89"/>
    </row>
  </sheetData>
  <mergeCells count="16">
    <mergeCell ref="A5:L5"/>
    <mergeCell ref="A6:L6"/>
    <mergeCell ref="A7:L7"/>
    <mergeCell ref="A8:L8"/>
    <mergeCell ref="A9:L9"/>
    <mergeCell ref="A17:B17"/>
    <mergeCell ref="A10:L10"/>
    <mergeCell ref="A11:L11"/>
    <mergeCell ref="A12:L12"/>
    <mergeCell ref="A14:A15"/>
    <mergeCell ref="B14:B15"/>
    <mergeCell ref="C14:D14"/>
    <mergeCell ref="E14:F14"/>
    <mergeCell ref="G14:H14"/>
    <mergeCell ref="I14:J14"/>
    <mergeCell ref="K14:L14"/>
  </mergeCells>
  <pageMargins left="0.70866141732283472" right="0.70866141732283472" top="0.74803149606299213" bottom="0.74803149606299213" header="0.51181102362204722" footer="0.51181102362204722"/>
  <pageSetup paperSize="9"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прил.1</vt:lpstr>
      <vt:lpstr>прил.2</vt:lpstr>
      <vt:lpstr>прил.3</vt:lpstr>
      <vt:lpstr>прил.4</vt:lpstr>
      <vt:lpstr>прил.5</vt:lpstr>
      <vt:lpstr>прил.5!Excel_BuiltIn_Print_Area</vt:lpstr>
      <vt:lpstr>прил.1!Область_печати</vt:lpstr>
      <vt:lpstr>прил.2!Область_печати</vt:lpstr>
      <vt:lpstr>прил.3!Область_печати</vt:lpstr>
      <vt:lpstr>прил.4!Область_печати</vt:lpstr>
      <vt:lpstr>прил.5!Область_печати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Чумак Елена Владимировна</cp:lastModifiedBy>
  <cp:revision>8</cp:revision>
  <cp:lastPrinted>2024-04-23T10:12:50Z</cp:lastPrinted>
  <dcterms:created xsi:type="dcterms:W3CDTF">2024-04-15T13:08:57Z</dcterms:created>
  <dcterms:modified xsi:type="dcterms:W3CDTF">2024-04-23T11:58:31Z</dcterms:modified>
  <dc:language>ru-RU</dc:language>
</cp:coreProperties>
</file>